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 da Transparência\Prestação de Contas 2021\"/>
    </mc:Choice>
  </mc:AlternateContent>
  <bookViews>
    <workbookView xWindow="0" yWindow="0" windowWidth="28800" windowHeight="11835"/>
  </bookViews>
  <sheets>
    <sheet name="BP" sheetId="1" r:id="rId1"/>
    <sheet name="DRE" sheetId="2" r:id="rId2"/>
    <sheet name="DRA" sheetId="4" r:id="rId3"/>
    <sheet name="DMPL" sheetId="3" r:id="rId4"/>
    <sheet name="DFC" sheetId="5" r:id="rId5"/>
    <sheet name="DVA" sheetId="6" r:id="rId6"/>
  </sheets>
  <externalReferences>
    <externalReference r:id="rId7"/>
  </externalReferences>
  <definedNames>
    <definedName name="_xlnm.Print_Area" localSheetId="0">BP!$A$1:$Q$180</definedName>
    <definedName name="_xlnm.Print_Area" localSheetId="4">DFC!$A$1:$D$48</definedName>
    <definedName name="_xlnm.Print_Area" localSheetId="5">DVA!$A$1:$G$51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6" l="1"/>
  <c r="D51" i="6" s="1"/>
  <c r="B39" i="6"/>
  <c r="B51" i="6" s="1"/>
  <c r="D25" i="6"/>
  <c r="B25" i="6"/>
  <c r="D23" i="6"/>
  <c r="B46" i="6"/>
  <c r="D46" i="6"/>
  <c r="D10" i="6"/>
  <c r="B10" i="6"/>
  <c r="D52" i="5"/>
  <c r="B52" i="5"/>
  <c r="D36" i="5"/>
  <c r="D42" i="5"/>
  <c r="B42" i="5"/>
  <c r="B36" i="5"/>
  <c r="D26" i="5"/>
  <c r="B26" i="5"/>
  <c r="D19" i="5"/>
  <c r="D28" i="5" s="1"/>
  <c r="B19" i="5"/>
  <c r="B28" i="5" s="1"/>
  <c r="D45" i="5" l="1"/>
  <c r="B23" i="6"/>
  <c r="D10" i="4"/>
  <c r="B10" i="4"/>
  <c r="B14" i="6" l="1"/>
  <c r="B18" i="6" s="1"/>
  <c r="B45" i="5"/>
  <c r="D29" i="3" l="1"/>
  <c r="C29" i="3"/>
  <c r="B29" i="3"/>
  <c r="G28" i="3"/>
  <c r="G27" i="3"/>
  <c r="G26" i="3"/>
  <c r="G25" i="3"/>
  <c r="G23" i="3"/>
  <c r="G22" i="3"/>
  <c r="G20" i="3"/>
  <c r="F19" i="3"/>
  <c r="F29" i="3" s="1"/>
  <c r="E19" i="3"/>
  <c r="E29" i="3" s="1"/>
  <c r="D19" i="3"/>
  <c r="C19" i="3"/>
  <c r="B19" i="3"/>
  <c r="G18" i="3"/>
  <c r="G17" i="3"/>
  <c r="G16" i="3"/>
  <c r="G15" i="3"/>
  <c r="G14" i="3"/>
  <c r="G12" i="3"/>
  <c r="G11" i="3"/>
  <c r="G10" i="3"/>
  <c r="G9" i="3"/>
  <c r="G29" i="3" l="1"/>
  <c r="G19" i="3"/>
  <c r="E59" i="2" l="1"/>
  <c r="C59" i="2"/>
  <c r="E24" i="2"/>
  <c r="C24" i="2"/>
  <c r="E13" i="2"/>
  <c r="E20" i="2" s="1"/>
  <c r="E25" i="2" s="1"/>
  <c r="E31" i="2" s="1"/>
  <c r="C13" i="2"/>
  <c r="C20" i="2" s="1"/>
  <c r="C25" i="2" s="1"/>
  <c r="C31" i="2" s="1"/>
  <c r="O27" i="1" l="1"/>
  <c r="M27" i="1"/>
  <c r="O18" i="1"/>
  <c r="M18" i="1"/>
  <c r="F26" i="1"/>
  <c r="D26" i="1"/>
  <c r="F18" i="1"/>
  <c r="F29" i="1" s="1"/>
  <c r="M5" i="1" l="1"/>
  <c r="O5" i="1"/>
  <c r="D18" i="1"/>
  <c r="D29" i="1" s="1"/>
  <c r="M25" i="1"/>
  <c r="O25" i="1"/>
  <c r="M34" i="1"/>
  <c r="O34" i="1"/>
  <c r="M36" i="1"/>
  <c r="M178" i="1" l="1"/>
  <c r="O36" i="1"/>
  <c r="O178" i="1"/>
</calcChain>
</file>

<file path=xl/sharedStrings.xml><?xml version="1.0" encoding="utf-8"?>
<sst xmlns="http://schemas.openxmlformats.org/spreadsheetml/2006/main" count="259" uniqueCount="181">
  <si>
    <t>Total do patrimônio líquido e passivo</t>
  </si>
  <si>
    <t>No caso da provisão civel, a mesma será atualizada pela AJ no final do exercicio.</t>
  </si>
  <si>
    <r>
      <rPr>
        <b/>
        <sz val="11"/>
        <color theme="1"/>
        <rFont val="Arial"/>
        <family val="2"/>
      </rPr>
      <t>* Provisões para Litigios</t>
    </r>
    <r>
      <rPr>
        <sz val="11"/>
        <color theme="1"/>
        <rFont val="Arial"/>
        <family val="2"/>
      </rPr>
      <t>: refere-se a provisões trabalhista de Salto Pilão da ordem de 45 mil e provisão civel da DMEE referente ao Espólio Pedro Afonso Guimaraes de R$ 244 mil</t>
    </r>
  </si>
  <si>
    <r>
      <rPr>
        <b/>
        <sz val="11"/>
        <color theme="1"/>
        <rFont val="Arial"/>
        <family val="2"/>
      </rPr>
      <t>* Partes Relacionadas:</t>
    </r>
    <r>
      <rPr>
        <sz val="11"/>
        <color theme="1"/>
        <rFont val="Arial"/>
        <family val="2"/>
      </rPr>
      <t xml:space="preserve"> refere-se ao montante de P&amp;D (Salto Pilão) + Aquisição de Unidade de conservação tambem de Salto Pilão.</t>
    </r>
  </si>
  <si>
    <r>
      <rPr>
        <b/>
        <sz val="11"/>
        <color theme="1"/>
        <rFont val="Arial"/>
        <family val="2"/>
      </rPr>
      <t>* Uso do bem publico CESAP:</t>
    </r>
    <r>
      <rPr>
        <sz val="11"/>
        <color theme="1"/>
        <rFont val="Arial"/>
        <family val="2"/>
      </rPr>
      <t xml:space="preserve"> apropriações vindas do balancete de Salto Pilão.</t>
    </r>
  </si>
  <si>
    <t>encargos setoriais de 209 mil e outros passivos como por exemplo caução em garantia de 18 mil.</t>
  </si>
  <si>
    <r>
      <rPr>
        <b/>
        <sz val="11"/>
        <color theme="1"/>
        <rFont val="Arial"/>
        <family val="2"/>
      </rPr>
      <t>* Outras Contas a Pagar:</t>
    </r>
    <r>
      <rPr>
        <sz val="11"/>
        <color theme="1"/>
        <rFont val="Arial"/>
        <family val="2"/>
      </rPr>
      <t xml:space="preserve"> é composta pelo encargos de uso da rede elétrica de 99 mil, compra de materiais e serviços de 1.144 mil, obrigações sociais e trabalhistas de 1.370 mil,</t>
    </r>
  </si>
  <si>
    <t>Vale mencionar que o saldo de 2018, refere-se aos impostos cujo recolhimento ocorreu em janeiro/19.</t>
  </si>
  <si>
    <t>serão compensadas com as do ativo, eliminando desta forma os saldos de IRPJ e CSLL, bem como, será demonstrado na oportunidade se haverá saldo negativo a ser compensado.</t>
  </si>
  <si>
    <t xml:space="preserve">tendo em vista, a apuração na DMEE ser por receita Bruta, no final do exercicio, as contas do passivo (impostos e contribuições sociais) </t>
  </si>
  <si>
    <r>
      <rPr>
        <b/>
        <sz val="11"/>
        <color theme="1"/>
        <rFont val="Arial"/>
        <family val="2"/>
      </rPr>
      <t>* Impostos de Contribuições Sociais:</t>
    </r>
    <r>
      <rPr>
        <sz val="11"/>
        <color theme="1"/>
        <rFont val="Arial"/>
        <family val="2"/>
      </rPr>
      <t xml:space="preserve"> além dos valores a pagar de ICMS, Pis, Cofins, o montante mais significativo refere-se a imposto de renda e contrbuição social, que,</t>
    </r>
  </si>
  <si>
    <r>
      <rPr>
        <b/>
        <sz val="11"/>
        <color theme="1"/>
        <rFont val="Arial"/>
        <family val="2"/>
      </rPr>
      <t>* Fornecedores - Partes Relacionadas:</t>
    </r>
    <r>
      <rPr>
        <sz val="11"/>
        <color theme="1"/>
        <rFont val="Arial"/>
        <family val="2"/>
      </rPr>
      <t xml:space="preserve"> refere-se a compra de energia da BAESA.</t>
    </r>
  </si>
  <si>
    <t>Explicações das Variações no Passivo:</t>
  </si>
  <si>
    <r>
      <rPr>
        <b/>
        <sz val="11"/>
        <color theme="1"/>
        <rFont val="Arial"/>
        <family val="2"/>
      </rPr>
      <t>* Imobilizado e intangivel</t>
    </r>
    <r>
      <rPr>
        <sz val="11"/>
        <color theme="1"/>
        <rFont val="Arial"/>
        <family val="2"/>
      </rPr>
      <t>: variações decorrentes de adições, baixas e depreciação de ativos.</t>
    </r>
  </si>
  <si>
    <r>
      <rPr>
        <b/>
        <sz val="11"/>
        <color theme="1"/>
        <rFont val="Arial"/>
        <family val="2"/>
      </rPr>
      <t>* Investimentos:</t>
    </r>
    <r>
      <rPr>
        <sz val="11"/>
        <color theme="1"/>
        <rFont val="Arial"/>
        <family val="2"/>
      </rPr>
      <t xml:space="preserve"> variação decorrente de equivalencia patrimonial. </t>
    </r>
  </si>
  <si>
    <r>
      <rPr>
        <b/>
        <sz val="11"/>
        <color theme="1"/>
        <rFont val="Arial"/>
        <family val="2"/>
      </rPr>
      <t>* Tributos Diferidos:</t>
    </r>
    <r>
      <rPr>
        <sz val="11"/>
        <color theme="1"/>
        <rFont val="Arial"/>
        <family val="2"/>
      </rPr>
      <t xml:space="preserve"> refere-se as diferenças temporarias provenientes de amortização e encargos de UBP, cuja movimentação ocorre sempre no final do exercicio.</t>
    </r>
  </si>
  <si>
    <r>
      <t>* Outros Créditos:</t>
    </r>
    <r>
      <rPr>
        <sz val="11"/>
        <color theme="1"/>
        <rFont val="Arial"/>
        <family val="2"/>
      </rPr>
      <t xml:space="preserve"> a variação entre um exercicio e outro, refere-se a amortização do risco hidrologico no longo prazo e que agora passará a ser amortizado no curto prazo.</t>
    </r>
  </si>
  <si>
    <t>foi contabilizada em outros ativos circulantes, até que a Useall "corrija" a divergencia do referido relatório.</t>
  </si>
  <si>
    <t xml:space="preserve">na Useall pelo RH, e será ajustado na contabilidade após retorno dos mesmos. Este montante é de R$ 573 mil e para não impactar de forma "equivocada" a despesa, </t>
  </si>
  <si>
    <r>
      <rPr>
        <b/>
        <sz val="11"/>
        <color theme="1"/>
        <rFont val="Arial"/>
        <family val="2"/>
      </rPr>
      <t>* Outros Ativos Circulantes:</t>
    </r>
    <r>
      <rPr>
        <sz val="11"/>
        <color theme="1"/>
        <rFont val="Arial"/>
        <family val="2"/>
      </rPr>
      <t xml:space="preserve"> o valor mais significativo contabilizado, refere-se a divergencia do relatório de provisões de férias (Diretores), o qual já foi aberto chamado </t>
    </r>
  </si>
  <si>
    <r>
      <t xml:space="preserve">* </t>
    </r>
    <r>
      <rPr>
        <b/>
        <sz val="11"/>
        <color theme="1"/>
        <rFont val="Arial"/>
        <family val="2"/>
      </rPr>
      <t>Despesas Pagas Antecipadamente:</t>
    </r>
    <r>
      <rPr>
        <sz val="11"/>
        <color theme="1"/>
        <rFont val="Arial"/>
        <family val="2"/>
      </rPr>
      <t xml:space="preserve"> refere-se ao prémio risco hidrologico.</t>
    </r>
  </si>
  <si>
    <r>
      <t>* Estoque:</t>
    </r>
    <r>
      <rPr>
        <sz val="11"/>
        <color theme="1"/>
        <rFont val="Arial"/>
        <family val="2"/>
      </rPr>
      <t xml:space="preserve"> aumento proveniente do almoxarifado de iluminação publica.</t>
    </r>
  </si>
  <si>
    <t>IRRF de aplicações financeiras que são contabilizados e estornados, não cabendo tal compensação.</t>
  </si>
  <si>
    <t>Em 2018 o saldo residual de 5.743 refere-se a saldo negativo de IRPJ de 2018, o qual só pode ser compensado após o envio da ECF, bem como, Provisão de</t>
  </si>
  <si>
    <r>
      <rPr>
        <b/>
        <sz val="11"/>
        <color theme="1"/>
        <rFont val="Arial"/>
        <family val="2"/>
      </rPr>
      <t>* Tributos a Compensar:</t>
    </r>
    <r>
      <rPr>
        <sz val="11"/>
        <color theme="1"/>
        <rFont val="Arial"/>
        <family val="2"/>
      </rPr>
      <t xml:space="preserve"> refere-se ao pagamento por estimativa de IRPJ/CSLL, IRRF de aplicações financeiras que serão compensados no final do exercicio.</t>
    </r>
  </si>
  <si>
    <t>.</t>
  </si>
  <si>
    <t>Explicações das Variações no Ativo:</t>
  </si>
  <si>
    <t>Dividendos Adicionais</t>
  </si>
  <si>
    <t>Reserva de lucros</t>
  </si>
  <si>
    <t>Reserva Legal</t>
  </si>
  <si>
    <t>Capital social</t>
  </si>
  <si>
    <t>Total do ativo</t>
  </si>
  <si>
    <t>Patrimônio líquido</t>
  </si>
  <si>
    <t>Total do Passivo</t>
  </si>
  <si>
    <t>Intangível</t>
  </si>
  <si>
    <t>Imobilizado</t>
  </si>
  <si>
    <t>-</t>
  </si>
  <si>
    <t>Outras contas a pagar</t>
  </si>
  <si>
    <t>Investimentos</t>
  </si>
  <si>
    <t>Provisão para Litigios</t>
  </si>
  <si>
    <t>Tributos diferidos</t>
  </si>
  <si>
    <t>Partes relacionadas</t>
  </si>
  <si>
    <t xml:space="preserve">Outros Créditos </t>
  </si>
  <si>
    <t>Uso do bem público - CESAP</t>
  </si>
  <si>
    <t>Não circulante</t>
  </si>
  <si>
    <t>Outros Passivos Circulantes</t>
  </si>
  <si>
    <t>Despesas Pagas Antecipadamente</t>
  </si>
  <si>
    <t>Obrigações Estimadas</t>
  </si>
  <si>
    <t>Estoque</t>
  </si>
  <si>
    <t>Encargos Setoriais</t>
  </si>
  <si>
    <t>Depósitos Judiciais e Cauções</t>
  </si>
  <si>
    <t>Impostos e contribuições sociais</t>
  </si>
  <si>
    <t>Tributos e Contribuições Sociais Compensáveis</t>
  </si>
  <si>
    <t>Folha de Pagamento</t>
  </si>
  <si>
    <t>Serviços em Curso</t>
  </si>
  <si>
    <t>Fornecedores - Partes relacionadas</t>
  </si>
  <si>
    <t>Contas a Receber</t>
  </si>
  <si>
    <t xml:space="preserve">Fornecedores </t>
  </si>
  <si>
    <t>Caixa e equivalentes caixa</t>
  </si>
  <si>
    <t>Circulante</t>
  </si>
  <si>
    <t>Passivo</t>
  </si>
  <si>
    <t>Ativo</t>
  </si>
  <si>
    <t>(Em milhares de Reais)</t>
  </si>
  <si>
    <t>Balanços patrimoniais em 31 de dezembro de 2021 e  2020</t>
  </si>
  <si>
    <t>DME Energética S.A</t>
  </si>
  <si>
    <t>DME Energética S.A.</t>
  </si>
  <si>
    <t>Demonstrações de resultados</t>
  </si>
  <si>
    <t>Exercícios findos em 31 de dezembro de 2021 e 2020</t>
  </si>
  <si>
    <t xml:space="preserve"> </t>
  </si>
  <si>
    <t xml:space="preserve">Nota </t>
  </si>
  <si>
    <t>31.12.2021</t>
  </si>
  <si>
    <t>31.12.2020</t>
  </si>
  <si>
    <t>Receita operacional líquida</t>
  </si>
  <si>
    <t>Custos operacionais</t>
  </si>
  <si>
    <t>Energia elétrica comprada</t>
  </si>
  <si>
    <t>Lucro bruto</t>
  </si>
  <si>
    <t>Despesas operacionais</t>
  </si>
  <si>
    <t>Despesas gerais e administrativas</t>
  </si>
  <si>
    <t>Resultado de equivalência patrimonial</t>
  </si>
  <si>
    <t>Resultado antes das receitas (despesas) financeiras líquidas e impostos</t>
  </si>
  <si>
    <t>Receitas financeiras</t>
  </si>
  <si>
    <t>Despesas financeiras</t>
  </si>
  <si>
    <t>Resultado financeiro líquido</t>
  </si>
  <si>
    <t>Resultado antes dos impostos</t>
  </si>
  <si>
    <t>Contribuição social</t>
  </si>
  <si>
    <t>Imposto de renda</t>
  </si>
  <si>
    <t>Impostos diferidos</t>
  </si>
  <si>
    <t>Lucro líquido do exercício</t>
  </si>
  <si>
    <t xml:space="preserve">check balancete </t>
  </si>
  <si>
    <t>Demonstração das mutações do patrimônio líquido</t>
  </si>
  <si>
    <t>31 de dezembro de 2021 e 2020</t>
  </si>
  <si>
    <t>(Em milhares de reais)</t>
  </si>
  <si>
    <t>Capital Social</t>
  </si>
  <si>
    <t>Lucros Retidos</t>
  </si>
  <si>
    <t>Dividendos adicionais</t>
  </si>
  <si>
    <t>Lucros acumulado</t>
  </si>
  <si>
    <t>Total</t>
  </si>
  <si>
    <t>Saldo em 31 de dezembro de 2019 (reapresentado)</t>
  </si>
  <si>
    <t>Aumento de Capital Social</t>
  </si>
  <si>
    <t>Juros Sobre Capital Próprio/Dividendos relativos a resultados acumulados</t>
  </si>
  <si>
    <t>Destinação do lucro líquido do exercício:</t>
  </si>
  <si>
    <t xml:space="preserve">  Reserva legal (5%)</t>
  </si>
  <si>
    <t xml:space="preserve">  Dividendo mínimo obrigatório (25%)</t>
  </si>
  <si>
    <t xml:space="preserve">  Dividendos adicionais (25%)</t>
  </si>
  <si>
    <t xml:space="preserve">  Transferência para reserva de lucros</t>
  </si>
  <si>
    <t xml:space="preserve">  Outros</t>
  </si>
  <si>
    <t>Saldo em 31 de dezembro de 2020</t>
  </si>
  <si>
    <r>
      <t xml:space="preserve">Juros Sobre Capital Próprio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 Dividendos relativos a resultados acumulados</t>
    </r>
  </si>
  <si>
    <t>Saldo em 31 de dezembro de 2021</t>
  </si>
  <si>
    <t>Demonstração do resultado abrangente</t>
  </si>
  <si>
    <t>Resultado abrangente total</t>
  </si>
  <si>
    <t>Demonstração do fluxo de caixa</t>
  </si>
  <si>
    <t>Fluxos de caixa das atividades operacionais</t>
  </si>
  <si>
    <t>Ajustes para conciliar o resultado às disponibilidades geradas</t>
  </si>
  <si>
    <t>Repactuação Risco Hidrologico GSF CESAP</t>
  </si>
  <si>
    <t>Repactuação Risco Hidrologico GSF PCH Padre Carlos</t>
  </si>
  <si>
    <t>Variações patrimoniais</t>
  </si>
  <si>
    <t>Redução (aumento) nos demais ativos circulantes e não circulantes</t>
  </si>
  <si>
    <t>(Redução) aumento nas compras de energia elétrica - BAESA</t>
  </si>
  <si>
    <t>(Redução) aumento nos demais passivos circulantes e não circulantes</t>
  </si>
  <si>
    <t>Caixa oriundo das operações</t>
  </si>
  <si>
    <t>Total das disponibilidades líquidas geradas pelas atividades operacionais</t>
  </si>
  <si>
    <t>Fluxos de caixa das atividades de investimentos</t>
  </si>
  <si>
    <t>Fluxos de caixa das atividades de financiamentos</t>
  </si>
  <si>
    <t>Juros sobre capital próprio</t>
  </si>
  <si>
    <t>Dividendos pagos</t>
  </si>
  <si>
    <t>Dividendos intercalares</t>
  </si>
  <si>
    <t>Caixa líquido utilizado nas atividades de financiamentos</t>
  </si>
  <si>
    <t>Caixa líquido gerado pelas atividades operacionais, de investimentos e de financiamentos</t>
  </si>
  <si>
    <t>A variação líquida de caixa é assim demonstrada</t>
  </si>
  <si>
    <t>Disponibilidades</t>
  </si>
  <si>
    <t>No fim do exercício</t>
  </si>
  <si>
    <t>No início do exercício</t>
  </si>
  <si>
    <t>Aumento de caixa e equivalente de caixa</t>
  </si>
  <si>
    <t>Demonstração do Valor Adicionado</t>
  </si>
  <si>
    <t>Receita</t>
  </si>
  <si>
    <t>Venda de energia e serviços</t>
  </si>
  <si>
    <t>Outros resultados</t>
  </si>
  <si>
    <t>(-) Insumos adquiridos de terceiros</t>
  </si>
  <si>
    <t>Insumos consumidos - custos energia comprada</t>
  </si>
  <si>
    <t>Material e serviços de terceiros</t>
  </si>
  <si>
    <t>Valor adicionado bruto</t>
  </si>
  <si>
    <t>(=) Valor adicionado líquido</t>
  </si>
  <si>
    <t>(+) Valor adicionado transferido</t>
  </si>
  <si>
    <t>Resultado da equivalência patrimonial</t>
  </si>
  <si>
    <t>Valor adicional total a distribuir</t>
  </si>
  <si>
    <t>Distribuição do valor adicionado</t>
  </si>
  <si>
    <t>Pessoal</t>
  </si>
  <si>
    <t>Remunerações</t>
  </si>
  <si>
    <t>Encargos sociais (exceto INSS)</t>
  </si>
  <si>
    <t>Entidade de previdência privada</t>
  </si>
  <si>
    <t>Auxílio-alimentação</t>
  </si>
  <si>
    <t>Provisões de férias e 13º</t>
  </si>
  <si>
    <t>Convênio assistencial e outros benefícios</t>
  </si>
  <si>
    <t>Participação nos resultados</t>
  </si>
  <si>
    <t>Programa de Demissão Voluntária - PIDV</t>
  </si>
  <si>
    <t>Outros</t>
  </si>
  <si>
    <t>Governo</t>
  </si>
  <si>
    <t>INSS (sobre folha de pagamento)</t>
  </si>
  <si>
    <t>IRPJ/CSLL</t>
  </si>
  <si>
    <t>PIS/COFINS e outros</t>
  </si>
  <si>
    <t>Acionistas</t>
  </si>
  <si>
    <t>Resultados retidos</t>
  </si>
  <si>
    <t>Nota</t>
  </si>
  <si>
    <t>As notas explicativas são parte integrante das demonstrações financeiras</t>
  </si>
  <si>
    <t>Uso do bem público - CESAP (Nota 11)</t>
  </si>
  <si>
    <t>Resultado com equivalência patrimonial (Nota 8)</t>
  </si>
  <si>
    <t>Depreciação e a amortização (Nota 9 e Nota 10)</t>
  </si>
  <si>
    <t>Aumento no contas a receber</t>
  </si>
  <si>
    <t>(Redução) aumento no imposto de renda e contribuição social</t>
  </si>
  <si>
    <t>Adições em imobilizado/intangível (Nota 9 e Nota 10)</t>
  </si>
  <si>
    <t>Dividendos recebidos (Nota 8)</t>
  </si>
  <si>
    <t>Aquisição Ações (Nota 8)</t>
  </si>
  <si>
    <t>Amortização intangível - SEFAC (Nota 8)</t>
  </si>
  <si>
    <t>Outras despesas operacionais</t>
  </si>
  <si>
    <t>Aumento de capital social</t>
  </si>
  <si>
    <t>Valor residual de ativo imobilizado baixado (Nota 9)</t>
  </si>
  <si>
    <t>Valor Justo Ações SEFAC (Nota 8)</t>
  </si>
  <si>
    <t>Amortização intangível - ETAU</t>
  </si>
  <si>
    <t>Caixa líquido gerado pelas (utilizado nas) atividades de investimento</t>
  </si>
  <si>
    <t>(custos imobilizados)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</si>
</sst>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0_);\(0\)"/>
    <numFmt numFmtId="167" formatCode="_(* ###0_);_(* \(#,##0\);_(* &quot;-&quot;_);_(@_)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u/>
      <sz val="11"/>
      <color rgb="FFFF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 applyFill="1" applyAlignme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0" fontId="3" fillId="0" borderId="0" xfId="0" applyFont="1" applyFill="1"/>
    <xf numFmtId="3" fontId="3" fillId="0" borderId="0" xfId="0" applyNumberFormat="1" applyFont="1" applyFill="1" applyBorder="1"/>
    <xf numFmtId="3" fontId="2" fillId="0" borderId="0" xfId="0" applyNumberFormat="1" applyFont="1" applyFill="1" applyAlignment="1"/>
    <xf numFmtId="3" fontId="3" fillId="0" borderId="1" xfId="0" applyNumberFormat="1" applyFont="1" applyFill="1" applyBorder="1"/>
    <xf numFmtId="0" fontId="6" fillId="0" borderId="0" xfId="0" applyFont="1"/>
    <xf numFmtId="0" fontId="5" fillId="0" borderId="0" xfId="0" applyFont="1"/>
    <xf numFmtId="0" fontId="7" fillId="0" borderId="0" xfId="0" applyNumberFormat="1" applyFont="1" applyFill="1" applyAlignment="1"/>
    <xf numFmtId="0" fontId="2" fillId="0" borderId="0" xfId="0" applyNumberFormat="1" applyFont="1" applyFill="1" applyAlignment="1"/>
    <xf numFmtId="3" fontId="3" fillId="0" borderId="2" xfId="0" applyNumberFormat="1" applyFont="1" applyFill="1" applyBorder="1"/>
    <xf numFmtId="0" fontId="5" fillId="0" borderId="0" xfId="0" applyFont="1" applyFill="1"/>
    <xf numFmtId="164" fontId="2" fillId="0" borderId="0" xfId="0" applyNumberFormat="1" applyFont="1" applyFill="1" applyAlignment="1"/>
    <xf numFmtId="164" fontId="2" fillId="0" borderId="0" xfId="1" applyNumberFormat="1" applyFont="1" applyFill="1" applyBorder="1" applyAlignment="1"/>
    <xf numFmtId="0" fontId="5" fillId="0" borderId="0" xfId="0" applyFont="1" applyFill="1" applyBorder="1"/>
    <xf numFmtId="3" fontId="2" fillId="0" borderId="0" xfId="0" applyNumberFormat="1" applyFont="1" applyFill="1" applyBorder="1" applyAlignment="1"/>
    <xf numFmtId="3" fontId="3" fillId="0" borderId="3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/>
    <xf numFmtId="164" fontId="7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64" fontId="2" fillId="0" borderId="3" xfId="1" applyNumberFormat="1" applyFont="1" applyFill="1" applyBorder="1" applyAlignment="1"/>
    <xf numFmtId="3" fontId="5" fillId="0" borderId="0" xfId="0" applyNumberFormat="1" applyFont="1" applyFill="1"/>
    <xf numFmtId="164" fontId="2" fillId="0" borderId="0" xfId="1" quotePrefix="1" applyNumberFormat="1" applyFont="1" applyFill="1" applyAlignment="1">
      <alignment horizontal="center"/>
    </xf>
    <xf numFmtId="3" fontId="3" fillId="0" borderId="4" xfId="0" applyNumberFormat="1" applyFont="1" applyFill="1" applyBorder="1"/>
    <xf numFmtId="3" fontId="3" fillId="0" borderId="4" xfId="0" applyNumberFormat="1" applyFont="1" applyFill="1" applyBorder="1" applyAlignment="1">
      <alignment horizontal="right"/>
    </xf>
    <xf numFmtId="164" fontId="2" fillId="0" borderId="0" xfId="1" quotePrefix="1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164" fontId="2" fillId="0" borderId="0" xfId="1" quotePrefix="1" applyNumberFormat="1" applyFont="1" applyFill="1" applyBorder="1" applyAlignment="1">
      <alignment horizontal="right"/>
    </xf>
    <xf numFmtId="164" fontId="2" fillId="0" borderId="4" xfId="1" applyNumberFormat="1" applyFont="1" applyFill="1" applyBorder="1" applyAlignment="1"/>
    <xf numFmtId="164" fontId="2" fillId="0" borderId="0" xfId="1" quotePrefix="1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167" fontId="7" fillId="0" borderId="0" xfId="0" applyNumberFormat="1" applyFont="1" applyFill="1" applyBorder="1" applyAlignment="1">
      <alignment horizontal="right"/>
    </xf>
    <xf numFmtId="167" fontId="7" fillId="0" borderId="0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right"/>
    </xf>
    <xf numFmtId="14" fontId="8" fillId="0" borderId="5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justify"/>
    </xf>
    <xf numFmtId="0" fontId="10" fillId="0" borderId="0" xfId="0" applyFont="1" applyFill="1" applyAlignment="1"/>
    <xf numFmtId="0" fontId="3" fillId="0" borderId="0" xfId="0" applyFont="1" applyFill="1" applyAlignment="1">
      <alignment horizontal="justify"/>
    </xf>
    <xf numFmtId="0" fontId="12" fillId="0" borderId="0" xfId="0" applyFont="1" applyFill="1" applyAlignment="1">
      <alignment vertical="center"/>
    </xf>
    <xf numFmtId="0" fontId="11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13" fillId="0" borderId="0" xfId="0" applyFont="1" applyFill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vertical="center"/>
    </xf>
    <xf numFmtId="3" fontId="13" fillId="0" borderId="0" xfId="0" applyNumberFormat="1" applyFont="1" applyFill="1" applyAlignment="1">
      <alignment horizontal="center" vertical="center" wrapText="1"/>
    </xf>
    <xf numFmtId="167" fontId="13" fillId="0" borderId="0" xfId="0" applyNumberFormat="1" applyFont="1" applyFill="1" applyAlignment="1">
      <alignment horizontal="right" vertical="center"/>
    </xf>
    <xf numFmtId="167" fontId="13" fillId="0" borderId="5" xfId="0" applyNumberFormat="1" applyFont="1" applyFill="1" applyBorder="1" applyAlignment="1">
      <alignment horizontal="right" vertical="center"/>
    </xf>
    <xf numFmtId="3" fontId="13" fillId="0" borderId="5" xfId="0" applyNumberFormat="1" applyFont="1" applyFill="1" applyBorder="1" applyAlignment="1">
      <alignment horizontal="right" vertical="center"/>
    </xf>
    <xf numFmtId="0" fontId="17" fillId="0" borderId="0" xfId="0" applyFont="1" applyFill="1"/>
    <xf numFmtId="3" fontId="13" fillId="0" borderId="0" xfId="0" applyNumberFormat="1" applyFont="1" applyFill="1" applyAlignment="1">
      <alignment horizontal="right" vertical="center" wrapText="1"/>
    </xf>
    <xf numFmtId="3" fontId="13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168" fontId="13" fillId="0" borderId="5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164" fontId="13" fillId="0" borderId="5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167" fontId="0" fillId="0" borderId="0" xfId="0" applyNumberFormat="1" applyFill="1"/>
    <xf numFmtId="0" fontId="11" fillId="0" borderId="0" xfId="0" applyFont="1" applyFill="1" applyAlignment="1">
      <alignment horizontal="right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3" fontId="14" fillId="0" borderId="6" xfId="0" applyNumberFormat="1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 wrapText="1"/>
    </xf>
    <xf numFmtId="3" fontId="14" fillId="0" borderId="6" xfId="0" applyNumberFormat="1" applyFont="1" applyBorder="1" applyAlignment="1">
      <alignment vertical="center"/>
    </xf>
    <xf numFmtId="167" fontId="14" fillId="0" borderId="0" xfId="0" applyNumberFormat="1" applyFont="1" applyAlignment="1">
      <alignment horizontal="right" vertical="center"/>
    </xf>
    <xf numFmtId="167" fontId="0" fillId="0" borderId="0" xfId="0" applyNumberFormat="1" applyAlignment="1">
      <alignment horizontal="right"/>
    </xf>
    <xf numFmtId="3" fontId="0" fillId="0" borderId="0" xfId="0" applyNumberFormat="1"/>
    <xf numFmtId="167" fontId="13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/>
    </xf>
    <xf numFmtId="167" fontId="0" fillId="0" borderId="0" xfId="0" applyNumberFormat="1" applyAlignment="1"/>
    <xf numFmtId="167" fontId="0" fillId="0" borderId="5" xfId="0" applyNumberFormat="1" applyBorder="1" applyAlignment="1">
      <alignment horizontal="right"/>
    </xf>
    <xf numFmtId="167" fontId="0" fillId="0" borderId="6" xfId="0" applyNumberFormat="1" applyBorder="1" applyAlignment="1">
      <alignment horizontal="right"/>
    </xf>
    <xf numFmtId="167" fontId="0" fillId="0" borderId="0" xfId="0" applyNumberFormat="1"/>
    <xf numFmtId="167" fontId="0" fillId="0" borderId="0" xfId="0" applyNumberFormat="1" applyFill="1" applyAlignment="1"/>
    <xf numFmtId="167" fontId="0" fillId="0" borderId="0" xfId="0" applyNumberFormat="1" applyFill="1" applyAlignment="1">
      <alignment horizontal="right"/>
    </xf>
    <xf numFmtId="3" fontId="0" fillId="0" borderId="5" xfId="0" applyNumberFormat="1" applyBorder="1"/>
    <xf numFmtId="167" fontId="13" fillId="0" borderId="5" xfId="0" applyNumberFormat="1" applyFont="1" applyBorder="1" applyAlignment="1">
      <alignment horizontal="right" vertical="center"/>
    </xf>
    <xf numFmtId="0" fontId="11" fillId="0" borderId="0" xfId="0" applyFont="1"/>
    <xf numFmtId="3" fontId="11" fillId="0" borderId="2" xfId="0" applyNumberFormat="1" applyFont="1" applyBorder="1"/>
    <xf numFmtId="167" fontId="0" fillId="0" borderId="2" xfId="0" applyNumberFormat="1" applyBorder="1" applyAlignment="1">
      <alignment horizontal="right"/>
    </xf>
    <xf numFmtId="3" fontId="13" fillId="0" borderId="4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164" fontId="13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left" vertical="center" wrapText="1" indent="1"/>
    </xf>
    <xf numFmtId="164" fontId="13" fillId="0" borderId="0" xfId="0" applyNumberFormat="1" applyFont="1" applyFill="1" applyAlignment="1">
      <alignment vertical="center"/>
    </xf>
    <xf numFmtId="164" fontId="13" fillId="0" borderId="7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indent="1"/>
    </xf>
    <xf numFmtId="3" fontId="13" fillId="0" borderId="0" xfId="0" applyNumberFormat="1" applyFont="1" applyFill="1" applyBorder="1" applyAlignment="1">
      <alignment horizontal="right" vertical="center"/>
    </xf>
    <xf numFmtId="164" fontId="13" fillId="0" borderId="5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3" fontId="13" fillId="0" borderId="5" xfId="0" applyNumberFormat="1" applyFont="1" applyBorder="1" applyAlignment="1">
      <alignment vertical="center"/>
    </xf>
    <xf numFmtId="0" fontId="21" fillId="0" borderId="0" xfId="0" applyFont="1"/>
    <xf numFmtId="0" fontId="16" fillId="0" borderId="0" xfId="0" applyFont="1" applyAlignment="1">
      <alignment horizontal="left" vertical="center" wrapText="1"/>
    </xf>
    <xf numFmtId="167" fontId="13" fillId="0" borderId="0" xfId="0" applyNumberFormat="1" applyFont="1" applyAlignment="1">
      <alignment vertical="center"/>
    </xf>
    <xf numFmtId="0" fontId="22" fillId="0" borderId="0" xfId="0" applyFont="1"/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0" fillId="0" borderId="0" xfId="0" applyBorder="1"/>
    <xf numFmtId="0" fontId="13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7" fontId="13" fillId="0" borderId="0" xfId="0" applyNumberFormat="1" applyFont="1"/>
    <xf numFmtId="3" fontId="13" fillId="0" borderId="0" xfId="0" applyNumberFormat="1" applyFont="1"/>
    <xf numFmtId="3" fontId="13" fillId="0" borderId="0" xfId="0" applyNumberFormat="1" applyFont="1" applyAlignment="1">
      <alignment horizontal="right"/>
    </xf>
    <xf numFmtId="3" fontId="13" fillId="0" borderId="0" xfId="0" applyNumberFormat="1" applyFont="1" applyFill="1"/>
    <xf numFmtId="0" fontId="13" fillId="0" borderId="0" xfId="0" applyFont="1" applyFill="1"/>
    <xf numFmtId="3" fontId="13" fillId="0" borderId="0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</cellXfs>
  <cellStyles count="2">
    <cellStyle name="Normal" xfId="0" builtinId="0"/>
    <cellStyle name="Vírgula 2" xfId="1"/>
  </cellStyles>
  <dxfs count="0"/>
  <tableStyles count="0" defaultTableStyle="TableStyleMedium2" defaultPivotStyle="PivotStyleLight16"/>
  <colors>
    <mruColors>
      <color rgb="FFD46C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EEL/PAC/2021/Quadros%20Balan&#231;o%20DMEE%2012-2021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TE 12-2021V5 PÓS AJUSTES"/>
      <sheetName val="BALANCETE 12-2021V4"/>
      <sheetName val="BALANCETE 12-2021"/>
      <sheetName val="BALANCETE 12-2020V3 08.04.21"/>
      <sheetName val="BALANCETE 12-2020V2"/>
      <sheetName val="BALANCETE 12-2020"/>
      <sheetName val="BP (2)"/>
      <sheetName val="BP"/>
      <sheetName val="DRE"/>
      <sheetName val="RESULTADOS ABRANGENTES"/>
      <sheetName val="DMPL2"/>
      <sheetName val="DMPL1"/>
      <sheetName val="FLUXO DE CAIXA"/>
      <sheetName val="DVA"/>
      <sheetName val="Balancete Pessoal - 2021"/>
      <sheetName val="Balancete Pessoal- 2020"/>
      <sheetName val="1. Contexto Operacional a)"/>
      <sheetName val="1. Contexto operacional b)"/>
      <sheetName val="4. Caixa e equivalentes de caix"/>
      <sheetName val="5. Contas a receber "/>
      <sheetName val="6. Outros créditos "/>
      <sheetName val="7. Partes relacionadas"/>
      <sheetName val="8. Investimentos a)"/>
      <sheetName val="8. Investimentos b)"/>
      <sheetName val="9. Imobilizado"/>
      <sheetName val="9. Imobilizado a) b)"/>
      <sheetName val="9. Imobilizado c)"/>
      <sheetName val="10. Intangível"/>
      <sheetName val="11. Uso do bem público (CESAP)"/>
      <sheetName val="12. Patrimônio líquido"/>
      <sheetName val="13. Receita operacional líquida"/>
      <sheetName val="14. Custos operacionais"/>
      <sheetName val="15. Energia elétrica compra "/>
      <sheetName val="razão energia elétrica comprada"/>
      <sheetName val="16. Despesas Gerais e Administr"/>
      <sheetName val="17. Outras Desp. Rec. Oper. liq"/>
      <sheetName val="18. Receitas e despesas fin.liq"/>
      <sheetName val="19. Imposto de renda e cont.soc"/>
      <sheetName val="20. Instrumentos financeiros"/>
      <sheetName val="Plan1"/>
    </sheetNames>
    <sheetDataSet>
      <sheetData sheetId="0">
        <row r="1342">
          <cell r="M1342">
            <v>-46408702.57</v>
          </cell>
        </row>
        <row r="2149">
          <cell r="M2149">
            <v>-2008436.92</v>
          </cell>
        </row>
      </sheetData>
      <sheetData sheetId="1"/>
      <sheetData sheetId="2"/>
      <sheetData sheetId="3">
        <row r="1026">
          <cell r="AF1026">
            <v>-25315099.300000001</v>
          </cell>
        </row>
        <row r="1731">
          <cell r="AF1731">
            <v>-5171761.9800000004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90"/>
  <sheetViews>
    <sheetView tabSelected="1" zoomScaleNormal="100" workbookViewId="0">
      <selection activeCell="R5" sqref="R5"/>
    </sheetView>
  </sheetViews>
  <sheetFormatPr defaultColWidth="14.140625" defaultRowHeight="14.25" x14ac:dyDescent="0.2"/>
  <cols>
    <col min="1" max="1" width="49.85546875" style="2" customWidth="1"/>
    <col min="2" max="2" width="10.5703125" style="132" customWidth="1"/>
    <col min="3" max="3" width="4.5703125" style="2" customWidth="1"/>
    <col min="4" max="4" width="17.140625" style="2" customWidth="1"/>
    <col min="5" max="5" width="4.85546875" style="2" customWidth="1"/>
    <col min="6" max="6" width="17.140625" style="2" customWidth="1"/>
    <col min="7" max="7" width="1.28515625" style="2" customWidth="1"/>
    <col min="8" max="8" width="19" style="2" customWidth="1"/>
    <col min="9" max="9" width="14.140625" style="2"/>
    <col min="10" max="10" width="33.7109375" style="2" customWidth="1"/>
    <col min="11" max="11" width="10.85546875" style="132" customWidth="1"/>
    <col min="12" max="12" width="4.28515625" style="2" customWidth="1"/>
    <col min="13" max="13" width="14.28515625" style="2" bestFit="1" customWidth="1"/>
    <col min="14" max="14" width="3.5703125" style="2" customWidth="1"/>
    <col min="15" max="15" width="13.28515625" style="2" customWidth="1"/>
    <col min="16" max="16" width="2" style="2" customWidth="1"/>
    <col min="17" max="17" width="2.5703125" style="1" customWidth="1"/>
    <col min="18" max="16384" width="14.140625" style="1"/>
  </cols>
  <sheetData>
    <row r="1" spans="1:17" ht="15" x14ac:dyDescent="0.25">
      <c r="A1" s="34" t="s">
        <v>64</v>
      </c>
      <c r="B1" s="129"/>
      <c r="C1" s="34"/>
      <c r="D1" s="46"/>
      <c r="E1" s="34"/>
      <c r="F1" s="46"/>
      <c r="G1" s="46"/>
    </row>
    <row r="2" spans="1:17" ht="15" customHeight="1" x14ac:dyDescent="0.25">
      <c r="A2" s="14" t="s">
        <v>63</v>
      </c>
      <c r="B2" s="129"/>
      <c r="C2" s="14"/>
      <c r="D2" s="46"/>
      <c r="E2" s="14"/>
      <c r="F2" s="46"/>
      <c r="G2" s="46"/>
    </row>
    <row r="3" spans="1:17" ht="12.75" customHeight="1" x14ac:dyDescent="0.2">
      <c r="A3" s="45" t="s">
        <v>62</v>
      </c>
      <c r="B3" s="130"/>
      <c r="C3" s="45"/>
      <c r="D3" s="44"/>
      <c r="E3" s="45"/>
      <c r="F3" s="44"/>
      <c r="G3" s="44"/>
    </row>
    <row r="4" spans="1:17" ht="12.75" customHeight="1" x14ac:dyDescent="0.2">
      <c r="A4" s="44"/>
      <c r="B4" s="131"/>
      <c r="C4" s="44"/>
      <c r="D4" s="44"/>
      <c r="E4" s="44"/>
      <c r="F4" s="44"/>
      <c r="G4" s="44"/>
    </row>
    <row r="5" spans="1:17" ht="27" customHeight="1" thickBot="1" x14ac:dyDescent="0.3">
      <c r="A5" s="14"/>
      <c r="B5" s="129" t="s">
        <v>163</v>
      </c>
      <c r="C5" s="14"/>
      <c r="D5" s="43">
        <v>44561</v>
      </c>
      <c r="E5" s="14"/>
      <c r="F5" s="43">
        <v>44196</v>
      </c>
      <c r="G5" s="38"/>
      <c r="H5" s="39"/>
      <c r="I5" s="14"/>
      <c r="J5" s="14"/>
      <c r="K5" s="129" t="s">
        <v>163</v>
      </c>
      <c r="L5" s="14"/>
      <c r="M5" s="43">
        <f>D5</f>
        <v>44561</v>
      </c>
      <c r="N5" s="14"/>
      <c r="O5" s="43">
        <f>F5</f>
        <v>44196</v>
      </c>
      <c r="P5" s="38"/>
      <c r="Q5" s="42"/>
    </row>
    <row r="6" spans="1:17" ht="14.25" customHeight="1" x14ac:dyDescent="0.25">
      <c r="A6" s="14"/>
      <c r="B6" s="129"/>
      <c r="C6" s="14"/>
      <c r="D6" s="14"/>
      <c r="E6" s="14"/>
      <c r="F6" s="14"/>
      <c r="G6" s="38"/>
      <c r="H6" s="41"/>
      <c r="I6" s="14"/>
      <c r="J6" s="14"/>
      <c r="K6" s="129"/>
      <c r="L6" s="14"/>
      <c r="M6" s="14"/>
      <c r="N6" s="14"/>
      <c r="O6" s="14"/>
      <c r="P6" s="38"/>
      <c r="Q6" s="40"/>
    </row>
    <row r="7" spans="1:17" ht="14.25" customHeight="1" x14ac:dyDescent="0.25">
      <c r="A7" s="14" t="s">
        <v>61</v>
      </c>
      <c r="B7" s="129"/>
      <c r="C7" s="14"/>
      <c r="D7" s="14"/>
      <c r="E7" s="14"/>
      <c r="F7" s="14"/>
      <c r="G7" s="38"/>
      <c r="H7" s="39"/>
      <c r="I7" s="14" t="s">
        <v>60</v>
      </c>
      <c r="J7" s="14"/>
      <c r="K7" s="129"/>
      <c r="L7" s="14"/>
      <c r="M7" s="14"/>
      <c r="N7" s="14"/>
      <c r="O7" s="14"/>
      <c r="P7" s="38"/>
    </row>
    <row r="8" spans="1:17" ht="14.25" customHeight="1" x14ac:dyDescent="0.25">
      <c r="A8" s="14"/>
      <c r="B8" s="129"/>
      <c r="C8" s="14"/>
      <c r="D8" s="14"/>
      <c r="E8" s="14"/>
      <c r="F8" s="14"/>
      <c r="G8" s="38"/>
      <c r="H8" s="39"/>
      <c r="I8" s="14"/>
      <c r="J8" s="14"/>
      <c r="K8" s="129"/>
      <c r="L8" s="14"/>
      <c r="M8" s="14"/>
      <c r="N8" s="14"/>
      <c r="O8" s="14"/>
      <c r="P8" s="38"/>
    </row>
    <row r="9" spans="1:17" ht="14.25" customHeight="1" x14ac:dyDescent="0.25">
      <c r="A9" s="14" t="s">
        <v>59</v>
      </c>
      <c r="B9" s="129"/>
      <c r="C9" s="14"/>
      <c r="D9" s="14"/>
      <c r="E9" s="14"/>
      <c r="F9" s="14"/>
      <c r="G9" s="14"/>
      <c r="H9" s="14"/>
      <c r="I9" s="14" t="s">
        <v>59</v>
      </c>
      <c r="J9" s="14"/>
      <c r="K9" s="129"/>
      <c r="L9" s="14"/>
      <c r="M9" s="14"/>
      <c r="N9" s="14"/>
      <c r="O9" s="14"/>
      <c r="P9" s="14"/>
      <c r="Q9" s="7"/>
    </row>
    <row r="10" spans="1:17" ht="14.25" customHeight="1" x14ac:dyDescent="0.2">
      <c r="A10" s="5" t="s">
        <v>58</v>
      </c>
      <c r="B10" s="31">
        <v>4</v>
      </c>
      <c r="C10" s="5"/>
      <c r="D10" s="22">
        <v>272532</v>
      </c>
      <c r="E10" s="5"/>
      <c r="F10" s="22">
        <v>231768</v>
      </c>
      <c r="G10" s="27"/>
      <c r="H10" s="5"/>
      <c r="I10" s="2" t="s">
        <v>57</v>
      </c>
      <c r="M10" s="16">
        <v>869</v>
      </c>
      <c r="O10" s="16">
        <v>573</v>
      </c>
      <c r="Q10" s="7"/>
    </row>
    <row r="11" spans="1:17" ht="14.25" customHeight="1" x14ac:dyDescent="0.2">
      <c r="A11" s="5" t="s">
        <v>56</v>
      </c>
      <c r="B11" s="31">
        <v>5</v>
      </c>
      <c r="C11" s="5"/>
      <c r="D11" s="22">
        <v>14027</v>
      </c>
      <c r="E11" s="5"/>
      <c r="F11" s="22">
        <v>16764</v>
      </c>
      <c r="G11" s="27"/>
      <c r="H11" s="5"/>
      <c r="I11" s="5" t="s">
        <v>55</v>
      </c>
      <c r="J11" s="5"/>
      <c r="K11" s="31">
        <v>7</v>
      </c>
      <c r="L11" s="5"/>
      <c r="M11" s="22">
        <v>3374</v>
      </c>
      <c r="N11" s="5"/>
      <c r="O11" s="22">
        <v>4308</v>
      </c>
      <c r="P11" s="30"/>
      <c r="Q11" s="7"/>
    </row>
    <row r="12" spans="1:17" ht="14.25" customHeight="1" x14ac:dyDescent="0.2">
      <c r="A12" s="2" t="s">
        <v>54</v>
      </c>
      <c r="D12" s="22">
        <v>1336</v>
      </c>
      <c r="F12" s="22">
        <v>1094</v>
      </c>
      <c r="H12" s="5"/>
      <c r="I12" s="2" t="s">
        <v>53</v>
      </c>
      <c r="M12" s="16">
        <v>258</v>
      </c>
      <c r="O12" s="16">
        <v>240</v>
      </c>
      <c r="Q12" s="7"/>
    </row>
    <row r="13" spans="1:17" ht="14.25" customHeight="1" x14ac:dyDescent="0.2">
      <c r="A13" s="2" t="s">
        <v>52</v>
      </c>
      <c r="D13" s="22">
        <v>3959</v>
      </c>
      <c r="F13" s="22">
        <v>3198</v>
      </c>
      <c r="H13" s="5"/>
      <c r="I13" s="5" t="s">
        <v>51</v>
      </c>
      <c r="J13" s="5"/>
      <c r="K13" s="31"/>
      <c r="L13" s="5"/>
      <c r="M13" s="22">
        <v>1327</v>
      </c>
      <c r="N13" s="5"/>
      <c r="O13" s="22">
        <v>1079</v>
      </c>
      <c r="P13" s="30"/>
      <c r="Q13" s="7"/>
    </row>
    <row r="14" spans="1:17" ht="14.25" customHeight="1" x14ac:dyDescent="0.2">
      <c r="A14" s="2" t="s">
        <v>50</v>
      </c>
      <c r="D14" s="22">
        <v>898</v>
      </c>
      <c r="F14" s="33" t="s">
        <v>36</v>
      </c>
      <c r="H14" s="5"/>
      <c r="I14" s="2" t="s">
        <v>49</v>
      </c>
      <c r="M14" s="16">
        <v>265</v>
      </c>
      <c r="O14" s="16">
        <v>181</v>
      </c>
      <c r="P14" s="30"/>
      <c r="Q14" s="7"/>
    </row>
    <row r="15" spans="1:17" ht="14.25" customHeight="1" x14ac:dyDescent="0.2">
      <c r="A15" s="5" t="s">
        <v>48</v>
      </c>
      <c r="B15" s="31"/>
      <c r="C15" s="5"/>
      <c r="D15" s="6">
        <v>1796</v>
      </c>
      <c r="E15" s="5"/>
      <c r="F15" s="6">
        <v>877</v>
      </c>
      <c r="G15" s="37"/>
      <c r="H15" s="5"/>
      <c r="I15" s="5" t="s">
        <v>47</v>
      </c>
      <c r="J15" s="5"/>
      <c r="K15" s="31"/>
      <c r="L15" s="5"/>
      <c r="M15" s="22">
        <v>1253</v>
      </c>
      <c r="N15" s="5"/>
      <c r="O15" s="22">
        <v>628</v>
      </c>
      <c r="Q15" s="7"/>
    </row>
    <row r="16" spans="1:17" ht="14.25" customHeight="1" x14ac:dyDescent="0.2">
      <c r="A16" s="2" t="s">
        <v>46</v>
      </c>
      <c r="D16" s="16">
        <v>56</v>
      </c>
      <c r="F16" s="16">
        <v>54</v>
      </c>
      <c r="H16" s="5"/>
      <c r="I16" s="5" t="s">
        <v>43</v>
      </c>
      <c r="J16" s="5"/>
      <c r="K16" s="31">
        <v>11</v>
      </c>
      <c r="L16" s="5"/>
      <c r="M16" s="6">
        <v>17457</v>
      </c>
      <c r="N16" s="5"/>
      <c r="O16" s="6">
        <v>15132</v>
      </c>
      <c r="P16" s="24"/>
      <c r="Q16" s="7"/>
    </row>
    <row r="17" spans="1:17" ht="14.25" customHeight="1" x14ac:dyDescent="0.2">
      <c r="A17" s="5" t="s">
        <v>42</v>
      </c>
      <c r="B17" s="31">
        <v>6</v>
      </c>
      <c r="C17" s="5"/>
      <c r="D17" s="28">
        <v>1226</v>
      </c>
      <c r="E17" s="5"/>
      <c r="F17" s="28">
        <v>1440</v>
      </c>
      <c r="G17" s="5"/>
      <c r="H17" s="5"/>
      <c r="I17" s="2" t="s">
        <v>45</v>
      </c>
      <c r="M17" s="36">
        <v>84</v>
      </c>
      <c r="O17" s="36">
        <v>24</v>
      </c>
      <c r="P17" s="35"/>
      <c r="Q17" s="7"/>
    </row>
    <row r="18" spans="1:17" ht="14.25" customHeight="1" x14ac:dyDescent="0.25">
      <c r="A18" s="5"/>
      <c r="B18" s="31"/>
      <c r="C18" s="5"/>
      <c r="D18" s="28">
        <f>SUM(D10:D17)</f>
        <v>295830</v>
      </c>
      <c r="E18" s="5"/>
      <c r="F18" s="28">
        <f>SUM(F10:F17)</f>
        <v>255195</v>
      </c>
      <c r="G18" s="5"/>
      <c r="H18" s="14"/>
      <c r="I18" s="14"/>
      <c r="J18" s="14"/>
      <c r="K18" s="129"/>
      <c r="L18" s="14"/>
      <c r="M18" s="28">
        <f>SUM(M10:M17)</f>
        <v>24887</v>
      </c>
      <c r="N18" s="14"/>
      <c r="O18" s="28">
        <f>SUM(O10:O17)</f>
        <v>22165</v>
      </c>
      <c r="Q18" s="18"/>
    </row>
    <row r="19" spans="1:17" ht="14.25" customHeight="1" x14ac:dyDescent="0.25">
      <c r="A19" s="5"/>
      <c r="B19" s="31"/>
      <c r="C19" s="5"/>
      <c r="D19" s="22"/>
      <c r="E19" s="5"/>
      <c r="F19" s="22"/>
      <c r="G19" s="5"/>
      <c r="H19" s="5"/>
      <c r="I19" s="14"/>
      <c r="J19" s="14"/>
      <c r="K19" s="129"/>
      <c r="L19" s="14"/>
      <c r="M19" s="26"/>
      <c r="N19" s="14"/>
      <c r="O19" s="26"/>
      <c r="P19" s="24"/>
      <c r="Q19" s="16"/>
    </row>
    <row r="20" spans="1:17" ht="14.25" customHeight="1" x14ac:dyDescent="0.25">
      <c r="A20" s="14"/>
      <c r="B20" s="129"/>
      <c r="C20" s="14"/>
      <c r="D20" s="26"/>
      <c r="E20" s="14"/>
      <c r="F20" s="26"/>
      <c r="G20" s="14"/>
      <c r="H20" s="5"/>
      <c r="I20" s="14" t="s">
        <v>44</v>
      </c>
      <c r="J20" s="5"/>
      <c r="K20" s="31"/>
      <c r="L20" s="5"/>
      <c r="M20" s="22"/>
      <c r="N20" s="5"/>
      <c r="O20" s="22"/>
      <c r="P20" s="24"/>
      <c r="Q20" s="7"/>
    </row>
    <row r="21" spans="1:17" ht="14.25" customHeight="1" x14ac:dyDescent="0.25">
      <c r="A21" s="34" t="s">
        <v>44</v>
      </c>
      <c r="B21" s="129"/>
      <c r="C21" s="34"/>
      <c r="D21" s="26"/>
      <c r="E21" s="34"/>
      <c r="F21" s="26"/>
      <c r="G21" s="14"/>
      <c r="H21" s="5"/>
      <c r="I21" s="5" t="s">
        <v>43</v>
      </c>
      <c r="J21" s="5"/>
      <c r="K21" s="31">
        <v>11</v>
      </c>
      <c r="L21" s="5"/>
      <c r="M21" s="22">
        <v>233682</v>
      </c>
      <c r="N21" s="5"/>
      <c r="O21" s="22">
        <v>192527</v>
      </c>
      <c r="P21" s="30"/>
      <c r="Q21" s="7"/>
    </row>
    <row r="22" spans="1:17" ht="14.25" customHeight="1" x14ac:dyDescent="0.2">
      <c r="A22" s="5" t="s">
        <v>40</v>
      </c>
      <c r="B22" s="31">
        <v>19</v>
      </c>
      <c r="C22" s="5"/>
      <c r="D22" s="22">
        <v>7811</v>
      </c>
      <c r="E22" s="5"/>
      <c r="F22" s="22">
        <v>13202</v>
      </c>
      <c r="G22" s="31"/>
      <c r="H22" s="32"/>
      <c r="I22" s="5" t="s">
        <v>41</v>
      </c>
      <c r="J22" s="5"/>
      <c r="K22" s="31">
        <v>7</v>
      </c>
      <c r="L22" s="5"/>
      <c r="M22" s="22">
        <v>1005</v>
      </c>
      <c r="N22" s="5"/>
      <c r="O22" s="22">
        <v>928</v>
      </c>
      <c r="P22" s="30"/>
      <c r="Q22" s="7"/>
    </row>
    <row r="23" spans="1:17" ht="14.25" customHeight="1" x14ac:dyDescent="0.2">
      <c r="A23" s="5" t="s">
        <v>38</v>
      </c>
      <c r="B23" s="31">
        <v>8</v>
      </c>
      <c r="C23" s="5"/>
      <c r="D23" s="22">
        <v>105487</v>
      </c>
      <c r="E23" s="5"/>
      <c r="F23" s="22">
        <v>92405</v>
      </c>
      <c r="G23" s="27"/>
      <c r="H23" s="5"/>
      <c r="I23" s="5" t="s">
        <v>39</v>
      </c>
      <c r="J23" s="5"/>
      <c r="K23" s="31"/>
      <c r="L23" s="5"/>
      <c r="M23" s="3">
        <v>98</v>
      </c>
      <c r="N23" s="5"/>
      <c r="O23" s="3">
        <v>89</v>
      </c>
      <c r="P23" s="30"/>
      <c r="Q23" s="7"/>
    </row>
    <row r="24" spans="1:17" ht="14.25" customHeight="1" x14ac:dyDescent="0.2">
      <c r="A24" s="5" t="s">
        <v>35</v>
      </c>
      <c r="B24" s="31">
        <v>9</v>
      </c>
      <c r="C24" s="5"/>
      <c r="D24" s="22">
        <v>100392</v>
      </c>
      <c r="E24" s="5"/>
      <c r="F24" s="22">
        <v>100929</v>
      </c>
      <c r="G24" s="27"/>
      <c r="H24" s="5"/>
      <c r="I24" s="5" t="s">
        <v>37</v>
      </c>
      <c r="J24" s="5"/>
      <c r="K24" s="31"/>
      <c r="L24" s="5"/>
      <c r="M24" s="29" t="s">
        <v>36</v>
      </c>
      <c r="N24" s="5"/>
      <c r="O24" s="28">
        <v>24</v>
      </c>
      <c r="Q24" s="7"/>
    </row>
    <row r="25" spans="1:17" ht="14.25" customHeight="1" x14ac:dyDescent="0.25">
      <c r="A25" s="5" t="s">
        <v>34</v>
      </c>
      <c r="B25" s="31">
        <v>10</v>
      </c>
      <c r="C25" s="5"/>
      <c r="D25" s="28">
        <v>85565</v>
      </c>
      <c r="E25" s="5"/>
      <c r="F25" s="28">
        <v>57149</v>
      </c>
      <c r="G25" s="27"/>
      <c r="H25" s="5"/>
      <c r="I25" s="14"/>
      <c r="J25" s="14"/>
      <c r="K25" s="129"/>
      <c r="L25" s="14"/>
      <c r="M25" s="19">
        <f>SUM(M21:M24)</f>
        <v>234785</v>
      </c>
      <c r="N25" s="14"/>
      <c r="O25" s="19">
        <f>SUM(O21:O24)</f>
        <v>193568</v>
      </c>
      <c r="P25" s="24"/>
      <c r="Q25" s="18"/>
    </row>
    <row r="26" spans="1:17" ht="14.25" customHeight="1" x14ac:dyDescent="0.25">
      <c r="D26" s="19">
        <f>SUM(D22:D25)</f>
        <v>299255</v>
      </c>
      <c r="F26" s="19">
        <f>SUM(F22:F25)</f>
        <v>263685</v>
      </c>
      <c r="G26" s="5"/>
      <c r="H26" s="5"/>
      <c r="I26" s="14"/>
      <c r="J26" s="14"/>
      <c r="K26" s="129"/>
      <c r="L26" s="14"/>
      <c r="M26" s="26"/>
      <c r="N26" s="14"/>
      <c r="O26" s="26"/>
      <c r="Q26" s="7"/>
    </row>
    <row r="27" spans="1:17" ht="14.25" customHeight="1" x14ac:dyDescent="0.2">
      <c r="A27" s="5"/>
      <c r="B27" s="31"/>
      <c r="C27" s="5"/>
      <c r="D27" s="22"/>
      <c r="E27" s="5"/>
      <c r="F27" s="22"/>
      <c r="G27" s="5"/>
      <c r="H27" s="5"/>
      <c r="I27" s="2" t="s">
        <v>33</v>
      </c>
      <c r="M27" s="25">
        <f>SUM(M18+M25)</f>
        <v>259672</v>
      </c>
      <c r="O27" s="25">
        <f>SUM(O18+O25)</f>
        <v>215733</v>
      </c>
      <c r="P27" s="24"/>
      <c r="Q27" s="16"/>
    </row>
    <row r="28" spans="1:17" ht="14.25" customHeight="1" x14ac:dyDescent="0.2">
      <c r="A28" s="5"/>
      <c r="B28" s="31"/>
      <c r="C28" s="5"/>
      <c r="D28" s="22"/>
      <c r="E28" s="5"/>
      <c r="F28" s="22"/>
      <c r="G28" s="5"/>
      <c r="H28" s="5"/>
      <c r="P28" s="24"/>
      <c r="Q28" s="7"/>
    </row>
    <row r="29" spans="1:17" ht="14.25" customHeight="1" thickBot="1" x14ac:dyDescent="0.3">
      <c r="A29" s="14" t="s">
        <v>31</v>
      </c>
      <c r="B29" s="129"/>
      <c r="C29" s="14"/>
      <c r="D29" s="13">
        <f>SUM(D18+D26)</f>
        <v>595085</v>
      </c>
      <c r="E29" s="14"/>
      <c r="F29" s="13">
        <f>SUM(F18+F26)</f>
        <v>518880</v>
      </c>
      <c r="G29" s="5"/>
      <c r="H29" s="5"/>
      <c r="I29" s="14" t="s">
        <v>32</v>
      </c>
      <c r="J29" s="5"/>
      <c r="K29" s="31"/>
      <c r="L29" s="5"/>
      <c r="M29" s="22"/>
      <c r="N29" s="5"/>
      <c r="O29" s="22"/>
      <c r="Q29" s="16"/>
    </row>
    <row r="30" spans="1:17" ht="14.25" customHeight="1" thickTop="1" x14ac:dyDescent="0.2">
      <c r="A30" s="5"/>
      <c r="B30" s="31"/>
      <c r="C30" s="5"/>
      <c r="D30" s="5"/>
      <c r="E30" s="5"/>
      <c r="F30" s="5"/>
      <c r="G30" s="5"/>
      <c r="H30" s="5"/>
      <c r="I30" s="5" t="s">
        <v>30</v>
      </c>
      <c r="J30" s="5"/>
      <c r="K30" s="31">
        <v>12</v>
      </c>
      <c r="L30" s="5"/>
      <c r="M30" s="22">
        <v>254431</v>
      </c>
      <c r="N30" s="5"/>
      <c r="O30" s="22">
        <v>254431</v>
      </c>
      <c r="Q30" s="7"/>
    </row>
    <row r="31" spans="1:17" ht="14.25" customHeight="1" x14ac:dyDescent="0.2">
      <c r="A31" s="5"/>
      <c r="B31" s="31"/>
      <c r="C31" s="5"/>
      <c r="D31" s="5"/>
      <c r="E31" s="5"/>
      <c r="F31" s="5"/>
      <c r="G31" s="5"/>
      <c r="H31" s="5"/>
      <c r="I31" s="2" t="s">
        <v>29</v>
      </c>
      <c r="M31" s="22">
        <v>17055</v>
      </c>
      <c r="N31" s="5"/>
      <c r="O31" s="22">
        <v>14634</v>
      </c>
      <c r="P31" s="24"/>
      <c r="Q31" s="7"/>
    </row>
    <row r="32" spans="1:17" ht="14.25" customHeight="1" x14ac:dyDescent="0.2">
      <c r="A32" s="5"/>
      <c r="B32" s="31"/>
      <c r="C32" s="5"/>
      <c r="D32" s="22"/>
      <c r="E32" s="5"/>
      <c r="F32" s="5"/>
      <c r="G32" s="5"/>
      <c r="H32" s="5"/>
      <c r="I32" s="5" t="s">
        <v>28</v>
      </c>
      <c r="M32" s="22">
        <v>52428</v>
      </c>
      <c r="N32" s="5"/>
      <c r="O32" s="22">
        <v>30463</v>
      </c>
      <c r="P32" s="24"/>
      <c r="Q32" s="7"/>
    </row>
    <row r="33" spans="1:17" ht="14.25" customHeight="1" x14ac:dyDescent="0.2">
      <c r="A33" s="5"/>
      <c r="B33" s="31"/>
      <c r="C33" s="5"/>
      <c r="D33" s="5"/>
      <c r="E33" s="5"/>
      <c r="F33" s="5"/>
      <c r="G33" s="21"/>
      <c r="H33" s="15"/>
      <c r="I33" s="2" t="s">
        <v>27</v>
      </c>
      <c r="M33" s="22">
        <v>11499</v>
      </c>
      <c r="N33" s="5"/>
      <c r="O33" s="22">
        <v>3619</v>
      </c>
      <c r="Q33" s="7"/>
    </row>
    <row r="34" spans="1:17" ht="14.25" customHeight="1" x14ac:dyDescent="0.25">
      <c r="A34" s="14"/>
      <c r="B34" s="129"/>
      <c r="C34" s="14"/>
      <c r="D34" s="14"/>
      <c r="E34" s="14"/>
      <c r="F34" s="14"/>
      <c r="G34" s="17"/>
      <c r="H34" s="23"/>
      <c r="I34" s="14"/>
      <c r="J34" s="14"/>
      <c r="K34" s="129"/>
      <c r="L34" s="14"/>
      <c r="M34" s="19">
        <f>SUM(M30:M33)</f>
        <v>335413</v>
      </c>
      <c r="N34" s="14"/>
      <c r="O34" s="19">
        <f>SUM(O30:O33)</f>
        <v>303147</v>
      </c>
      <c r="P34" s="5"/>
      <c r="Q34" s="7"/>
    </row>
    <row r="35" spans="1:17" ht="14.25" customHeight="1" x14ac:dyDescent="0.25">
      <c r="H35" s="20"/>
      <c r="I35" s="14"/>
      <c r="J35" s="14"/>
      <c r="K35" s="129"/>
      <c r="L35" s="14"/>
      <c r="M35" s="14"/>
      <c r="N35" s="14"/>
      <c r="O35" s="14"/>
      <c r="Q35" s="18"/>
    </row>
    <row r="36" spans="1:17" ht="14.25" customHeight="1" thickBot="1" x14ac:dyDescent="0.3">
      <c r="A36" s="11"/>
      <c r="B36" s="133"/>
      <c r="C36" s="11"/>
      <c r="D36" s="11"/>
      <c r="E36" s="11"/>
      <c r="F36" s="11"/>
      <c r="G36" s="11"/>
      <c r="H36" s="11"/>
      <c r="I36" s="14" t="s">
        <v>0</v>
      </c>
      <c r="J36" s="14"/>
      <c r="K36" s="129"/>
      <c r="L36" s="14"/>
      <c r="M36" s="13">
        <f>SUM(M18+M25+M34)</f>
        <v>595085</v>
      </c>
      <c r="N36" s="14"/>
      <c r="O36" s="13">
        <f>SUM(O18+O25+O34)</f>
        <v>518880</v>
      </c>
      <c r="P36" s="5"/>
      <c r="Q36" s="16"/>
    </row>
    <row r="37" spans="1:17" ht="14.25" hidden="1" customHeight="1" x14ac:dyDescent="0.25">
      <c r="A37" s="9" t="s">
        <v>26</v>
      </c>
      <c r="B37" s="134"/>
      <c r="C37" s="9"/>
      <c r="E37" s="9"/>
      <c r="H37" s="15"/>
      <c r="I37" s="11"/>
      <c r="J37" s="11"/>
      <c r="K37" s="133"/>
      <c r="L37" s="11"/>
      <c r="M37" s="11"/>
      <c r="N37" s="11"/>
      <c r="O37" s="11"/>
      <c r="P37" s="5"/>
      <c r="Q37" s="7"/>
    </row>
    <row r="38" spans="1:17" ht="14.25" hidden="1" customHeight="1" x14ac:dyDescent="0.2">
      <c r="A38" s="2" t="s">
        <v>25</v>
      </c>
      <c r="M38" s="5"/>
      <c r="N38" s="5"/>
      <c r="O38" s="5"/>
      <c r="P38" s="5"/>
      <c r="Q38" s="7"/>
    </row>
    <row r="39" spans="1:17" ht="14.25" hidden="1" customHeight="1" x14ac:dyDescent="0.25">
      <c r="A39" s="2" t="s">
        <v>24</v>
      </c>
      <c r="H39" s="12"/>
      <c r="M39" s="5"/>
      <c r="N39" s="5"/>
      <c r="O39" s="5"/>
      <c r="P39" s="11"/>
      <c r="Q39" s="7"/>
    </row>
    <row r="40" spans="1:17" ht="14.25" hidden="1" customHeight="1" x14ac:dyDescent="0.2">
      <c r="A40" s="2" t="s">
        <v>23</v>
      </c>
      <c r="M40" s="5"/>
      <c r="N40" s="5"/>
      <c r="O40" s="5"/>
      <c r="Q40" s="7"/>
    </row>
    <row r="41" spans="1:17" ht="14.25" hidden="1" customHeight="1" x14ac:dyDescent="0.2">
      <c r="A41" s="2" t="s">
        <v>22</v>
      </c>
      <c r="M41" s="5"/>
      <c r="N41" s="5"/>
      <c r="O41" s="5"/>
      <c r="Q41" s="7"/>
    </row>
    <row r="42" spans="1:17" ht="14.25" hidden="1" customHeight="1" x14ac:dyDescent="0.2">
      <c r="M42" s="5"/>
      <c r="N42" s="5"/>
      <c r="O42" s="5"/>
      <c r="Q42" s="7"/>
    </row>
    <row r="43" spans="1:17" ht="14.25" hidden="1" customHeight="1" x14ac:dyDescent="0.25">
      <c r="A43" s="10" t="s">
        <v>21</v>
      </c>
      <c r="B43" s="135"/>
      <c r="C43" s="10"/>
      <c r="E43" s="10"/>
      <c r="M43" s="5"/>
      <c r="N43" s="5"/>
      <c r="O43" s="5"/>
      <c r="Q43" s="7"/>
    </row>
    <row r="44" spans="1:17" ht="14.25" hidden="1" customHeight="1" x14ac:dyDescent="0.2">
      <c r="M44" s="5"/>
      <c r="N44" s="5"/>
      <c r="O44" s="5"/>
      <c r="Q44" s="7"/>
    </row>
    <row r="45" spans="1:17" ht="14.25" hidden="1" customHeight="1" x14ac:dyDescent="0.25">
      <c r="A45" s="2" t="s">
        <v>20</v>
      </c>
      <c r="M45" s="5"/>
      <c r="N45" s="5"/>
      <c r="O45" s="5"/>
      <c r="Q45" s="7"/>
    </row>
    <row r="46" spans="1:17" ht="14.25" hidden="1" customHeight="1" x14ac:dyDescent="0.2">
      <c r="M46" s="5"/>
      <c r="N46" s="5"/>
      <c r="O46" s="5"/>
      <c r="Q46" s="7"/>
    </row>
    <row r="47" spans="1:17" ht="15.75" hidden="1" thickTop="1" x14ac:dyDescent="0.25">
      <c r="A47" s="2" t="s">
        <v>19</v>
      </c>
      <c r="M47" s="5"/>
      <c r="N47" s="5"/>
      <c r="O47" s="5"/>
      <c r="Q47" s="7"/>
    </row>
    <row r="48" spans="1:17" ht="15" hidden="1" thickTop="1" x14ac:dyDescent="0.2">
      <c r="A48" s="2" t="s">
        <v>18</v>
      </c>
      <c r="M48" s="5"/>
      <c r="N48" s="5"/>
      <c r="O48" s="5"/>
      <c r="Q48" s="7"/>
    </row>
    <row r="49" spans="1:17" ht="15" hidden="1" thickTop="1" x14ac:dyDescent="0.2">
      <c r="A49" s="2" t="s">
        <v>17</v>
      </c>
      <c r="M49" s="5"/>
      <c r="N49" s="5"/>
      <c r="O49" s="5"/>
      <c r="Q49" s="7"/>
    </row>
    <row r="50" spans="1:17" ht="15" hidden="1" thickTop="1" x14ac:dyDescent="0.2">
      <c r="M50" s="5"/>
      <c r="N50" s="5"/>
      <c r="O50" s="5"/>
      <c r="Q50" s="7"/>
    </row>
    <row r="51" spans="1:17" ht="15.75" hidden="1" thickTop="1" x14ac:dyDescent="0.25">
      <c r="A51" s="10" t="s">
        <v>16</v>
      </c>
      <c r="B51" s="135"/>
      <c r="C51" s="10"/>
      <c r="E51" s="10"/>
      <c r="M51" s="5"/>
      <c r="N51" s="5"/>
      <c r="O51" s="5"/>
      <c r="Q51" s="7"/>
    </row>
    <row r="52" spans="1:17" ht="15" hidden="1" thickTop="1" x14ac:dyDescent="0.2">
      <c r="M52" s="5"/>
      <c r="N52" s="5"/>
      <c r="O52" s="5"/>
      <c r="Q52" s="7"/>
    </row>
    <row r="53" spans="1:17" ht="15.75" hidden="1" thickTop="1" x14ac:dyDescent="0.25">
      <c r="A53" s="2" t="s">
        <v>15</v>
      </c>
      <c r="M53" s="5"/>
      <c r="N53" s="5"/>
      <c r="O53" s="5"/>
      <c r="Q53" s="7"/>
    </row>
    <row r="54" spans="1:17" ht="15" hidden="1" thickTop="1" x14ac:dyDescent="0.2">
      <c r="M54" s="5"/>
      <c r="N54" s="5"/>
      <c r="O54" s="5"/>
      <c r="Q54" s="7"/>
    </row>
    <row r="55" spans="1:17" ht="15.75" hidden="1" thickTop="1" x14ac:dyDescent="0.25">
      <c r="A55" s="2" t="s">
        <v>14</v>
      </c>
      <c r="M55" s="5"/>
      <c r="N55" s="5"/>
      <c r="O55" s="5"/>
      <c r="Q55" s="7"/>
    </row>
    <row r="56" spans="1:17" ht="15" hidden="1" thickTop="1" x14ac:dyDescent="0.2">
      <c r="M56" s="5"/>
      <c r="N56" s="5"/>
      <c r="O56" s="5"/>
      <c r="Q56" s="7"/>
    </row>
    <row r="57" spans="1:17" ht="15.75" hidden="1" thickTop="1" x14ac:dyDescent="0.25">
      <c r="A57" s="2" t="s">
        <v>13</v>
      </c>
      <c r="M57" s="5"/>
      <c r="N57" s="5"/>
      <c r="O57" s="5"/>
      <c r="Q57" s="7"/>
    </row>
    <row r="58" spans="1:17" ht="15" hidden="1" thickTop="1" x14ac:dyDescent="0.2">
      <c r="M58" s="5"/>
      <c r="N58" s="5"/>
      <c r="O58" s="5"/>
      <c r="Q58" s="7"/>
    </row>
    <row r="59" spans="1:17" ht="15" hidden="1" thickTop="1" x14ac:dyDescent="0.2">
      <c r="M59" s="5"/>
      <c r="N59" s="5"/>
      <c r="O59" s="5"/>
      <c r="Q59" s="7"/>
    </row>
    <row r="60" spans="1:17" ht="15" hidden="1" thickTop="1" x14ac:dyDescent="0.2">
      <c r="A60" s="9" t="s">
        <v>12</v>
      </c>
      <c r="B60" s="134"/>
      <c r="C60" s="9"/>
      <c r="E60" s="9"/>
      <c r="M60" s="5"/>
      <c r="N60" s="5"/>
      <c r="O60" s="5"/>
      <c r="Q60" s="7"/>
    </row>
    <row r="61" spans="1:17" ht="15" hidden="1" thickTop="1" x14ac:dyDescent="0.2">
      <c r="M61" s="5"/>
      <c r="N61" s="5"/>
      <c r="O61" s="5"/>
      <c r="Q61" s="7"/>
    </row>
    <row r="62" spans="1:17" ht="15.75" hidden="1" thickTop="1" x14ac:dyDescent="0.25">
      <c r="A62" s="2" t="s">
        <v>11</v>
      </c>
      <c r="M62" s="5"/>
      <c r="N62" s="5"/>
      <c r="O62" s="5"/>
      <c r="Q62" s="7"/>
    </row>
    <row r="63" spans="1:17" ht="15" hidden="1" thickTop="1" x14ac:dyDescent="0.2">
      <c r="M63" s="5"/>
      <c r="N63" s="5"/>
      <c r="O63" s="5"/>
      <c r="Q63" s="7"/>
    </row>
    <row r="64" spans="1:17" ht="15.75" hidden="1" thickTop="1" x14ac:dyDescent="0.25">
      <c r="A64" s="2" t="s">
        <v>10</v>
      </c>
      <c r="M64" s="5"/>
      <c r="N64" s="5"/>
      <c r="O64" s="5"/>
      <c r="Q64" s="7"/>
    </row>
    <row r="65" spans="1:17" ht="15" hidden="1" thickTop="1" x14ac:dyDescent="0.2">
      <c r="A65" s="2" t="s">
        <v>9</v>
      </c>
      <c r="M65" s="5"/>
      <c r="N65" s="5"/>
      <c r="O65" s="5"/>
      <c r="Q65" s="7"/>
    </row>
    <row r="66" spans="1:17" ht="15" hidden="1" thickTop="1" x14ac:dyDescent="0.2">
      <c r="A66" s="2" t="s">
        <v>8</v>
      </c>
      <c r="M66" s="5"/>
      <c r="N66" s="5"/>
      <c r="O66" s="5"/>
      <c r="Q66" s="7"/>
    </row>
    <row r="67" spans="1:17" ht="15" hidden="1" thickTop="1" x14ac:dyDescent="0.2">
      <c r="A67" s="2" t="s">
        <v>7</v>
      </c>
      <c r="M67" s="5"/>
      <c r="N67" s="5"/>
      <c r="O67" s="5"/>
      <c r="Q67" s="7"/>
    </row>
    <row r="68" spans="1:17" ht="15" hidden="1" thickTop="1" x14ac:dyDescent="0.2">
      <c r="M68" s="5"/>
      <c r="N68" s="5"/>
      <c r="O68" s="5"/>
      <c r="Q68" s="7"/>
    </row>
    <row r="69" spans="1:17" ht="15.75" hidden="1" thickTop="1" x14ac:dyDescent="0.25">
      <c r="A69" s="2" t="s">
        <v>6</v>
      </c>
      <c r="M69" s="5"/>
      <c r="N69" s="5"/>
      <c r="O69" s="5"/>
      <c r="Q69" s="7"/>
    </row>
    <row r="70" spans="1:17" ht="15" hidden="1" thickTop="1" x14ac:dyDescent="0.2">
      <c r="A70" s="2" t="s">
        <v>5</v>
      </c>
      <c r="M70" s="5"/>
      <c r="N70" s="5"/>
      <c r="O70" s="5"/>
      <c r="Q70" s="7"/>
    </row>
    <row r="71" spans="1:17" ht="15" hidden="1" thickTop="1" x14ac:dyDescent="0.2">
      <c r="M71" s="5"/>
      <c r="N71" s="5"/>
      <c r="O71" s="5"/>
      <c r="Q71" s="7"/>
    </row>
    <row r="72" spans="1:17" ht="15.75" hidden="1" thickTop="1" x14ac:dyDescent="0.25">
      <c r="A72" s="2" t="s">
        <v>4</v>
      </c>
      <c r="M72" s="5"/>
      <c r="N72" s="5"/>
      <c r="O72" s="5"/>
      <c r="Q72" s="7"/>
    </row>
    <row r="73" spans="1:17" ht="15" hidden="1" thickTop="1" x14ac:dyDescent="0.2">
      <c r="M73" s="5"/>
      <c r="N73" s="5"/>
      <c r="O73" s="5"/>
      <c r="Q73" s="7"/>
    </row>
    <row r="74" spans="1:17" ht="15.75" hidden="1" thickTop="1" x14ac:dyDescent="0.25">
      <c r="A74" s="2" t="s">
        <v>3</v>
      </c>
      <c r="M74" s="5"/>
      <c r="N74" s="5"/>
      <c r="O74" s="5"/>
      <c r="Q74" s="7"/>
    </row>
    <row r="75" spans="1:17" ht="15" hidden="1" thickTop="1" x14ac:dyDescent="0.2">
      <c r="M75" s="5"/>
      <c r="N75" s="5"/>
      <c r="O75" s="5"/>
      <c r="Q75" s="7"/>
    </row>
    <row r="76" spans="1:17" ht="15.75" hidden="1" thickTop="1" x14ac:dyDescent="0.25">
      <c r="A76" s="2" t="s">
        <v>2</v>
      </c>
      <c r="M76" s="5"/>
      <c r="N76" s="5"/>
      <c r="O76" s="5"/>
      <c r="Q76" s="7"/>
    </row>
    <row r="77" spans="1:17" ht="15" hidden="1" thickTop="1" x14ac:dyDescent="0.2">
      <c r="A77" s="2" t="s">
        <v>1</v>
      </c>
      <c r="M77" s="5"/>
      <c r="N77" s="5"/>
      <c r="O77" s="5"/>
      <c r="Q77" s="7"/>
    </row>
    <row r="78" spans="1:17" ht="15" hidden="1" thickTop="1" x14ac:dyDescent="0.2">
      <c r="M78" s="5"/>
      <c r="N78" s="5"/>
      <c r="O78" s="5"/>
      <c r="Q78" s="7"/>
    </row>
    <row r="79" spans="1:17" ht="15" hidden="1" thickTop="1" x14ac:dyDescent="0.2">
      <c r="M79" s="5"/>
      <c r="N79" s="5"/>
      <c r="O79" s="5"/>
      <c r="Q79" s="7"/>
    </row>
    <row r="80" spans="1:17" ht="15" hidden="1" thickTop="1" x14ac:dyDescent="0.2">
      <c r="M80" s="5"/>
      <c r="N80" s="5"/>
      <c r="O80" s="5"/>
      <c r="Q80" s="7"/>
    </row>
    <row r="81" spans="13:17" ht="15" hidden="1" thickTop="1" x14ac:dyDescent="0.2">
      <c r="M81" s="5"/>
      <c r="N81" s="5"/>
      <c r="O81" s="5"/>
      <c r="Q81" s="7"/>
    </row>
    <row r="82" spans="13:17" ht="15" hidden="1" thickTop="1" x14ac:dyDescent="0.2">
      <c r="M82" s="5"/>
      <c r="N82" s="5"/>
      <c r="O82" s="5"/>
      <c r="Q82" s="7"/>
    </row>
    <row r="83" spans="13:17" ht="15" hidden="1" thickTop="1" x14ac:dyDescent="0.2">
      <c r="M83" s="5"/>
      <c r="N83" s="5"/>
      <c r="O83" s="5"/>
      <c r="Q83" s="7"/>
    </row>
    <row r="84" spans="13:17" ht="15" hidden="1" thickTop="1" x14ac:dyDescent="0.2">
      <c r="M84" s="5"/>
      <c r="N84" s="5"/>
      <c r="O84" s="5"/>
      <c r="Q84" s="7"/>
    </row>
    <row r="85" spans="13:17" ht="15" hidden="1" thickTop="1" x14ac:dyDescent="0.2">
      <c r="M85" s="5"/>
      <c r="N85" s="5"/>
      <c r="O85" s="5"/>
      <c r="Q85" s="7"/>
    </row>
    <row r="86" spans="13:17" ht="15" hidden="1" thickTop="1" x14ac:dyDescent="0.2">
      <c r="M86" s="5"/>
      <c r="N86" s="5"/>
      <c r="O86" s="5"/>
      <c r="Q86" s="7"/>
    </row>
    <row r="87" spans="13:17" ht="15" hidden="1" thickTop="1" x14ac:dyDescent="0.2">
      <c r="M87" s="5"/>
      <c r="N87" s="5"/>
      <c r="O87" s="5"/>
      <c r="Q87" s="7"/>
    </row>
    <row r="88" spans="13:17" ht="15" hidden="1" thickTop="1" x14ac:dyDescent="0.2">
      <c r="M88" s="5"/>
      <c r="N88" s="5"/>
      <c r="O88" s="5"/>
      <c r="Q88" s="7"/>
    </row>
    <row r="89" spans="13:17" ht="15" hidden="1" thickTop="1" x14ac:dyDescent="0.2">
      <c r="M89" s="5"/>
      <c r="N89" s="5"/>
      <c r="O89" s="5"/>
      <c r="Q89" s="7"/>
    </row>
    <row r="90" spans="13:17" ht="15" hidden="1" thickTop="1" x14ac:dyDescent="0.2">
      <c r="M90" s="5"/>
      <c r="N90" s="5"/>
      <c r="O90" s="5"/>
      <c r="Q90" s="7"/>
    </row>
    <row r="91" spans="13:17" ht="15" hidden="1" thickTop="1" x14ac:dyDescent="0.2">
      <c r="M91" s="5"/>
      <c r="N91" s="5"/>
      <c r="O91" s="5"/>
      <c r="Q91" s="7"/>
    </row>
    <row r="92" spans="13:17" ht="15" hidden="1" thickTop="1" x14ac:dyDescent="0.2">
      <c r="M92" s="5"/>
      <c r="N92" s="5"/>
      <c r="O92" s="5"/>
      <c r="Q92" s="7"/>
    </row>
    <row r="93" spans="13:17" ht="15" hidden="1" thickTop="1" x14ac:dyDescent="0.2">
      <c r="M93" s="5"/>
      <c r="N93" s="5"/>
      <c r="O93" s="5"/>
      <c r="Q93" s="7"/>
    </row>
    <row r="94" spans="13:17" ht="15" hidden="1" thickTop="1" x14ac:dyDescent="0.2">
      <c r="M94" s="5"/>
      <c r="N94" s="5"/>
      <c r="O94" s="5"/>
      <c r="Q94" s="7"/>
    </row>
    <row r="95" spans="13:17" ht="15" hidden="1" thickTop="1" x14ac:dyDescent="0.2">
      <c r="M95" s="5"/>
      <c r="N95" s="5"/>
      <c r="O95" s="5"/>
      <c r="Q95" s="7"/>
    </row>
    <row r="96" spans="13:17" ht="15" hidden="1" thickTop="1" x14ac:dyDescent="0.2">
      <c r="M96" s="5"/>
      <c r="N96" s="5"/>
      <c r="O96" s="5"/>
      <c r="Q96" s="7"/>
    </row>
    <row r="97" spans="13:17" ht="15" hidden="1" thickTop="1" x14ac:dyDescent="0.2">
      <c r="M97" s="5"/>
      <c r="N97" s="5"/>
      <c r="O97" s="5"/>
      <c r="Q97" s="7"/>
    </row>
    <row r="98" spans="13:17" ht="15" hidden="1" thickTop="1" x14ac:dyDescent="0.2">
      <c r="M98" s="5"/>
      <c r="N98" s="5"/>
      <c r="O98" s="5"/>
      <c r="Q98" s="7"/>
    </row>
    <row r="99" spans="13:17" ht="15" hidden="1" thickTop="1" x14ac:dyDescent="0.2">
      <c r="M99" s="5"/>
      <c r="N99" s="5"/>
      <c r="O99" s="5"/>
      <c r="Q99" s="7"/>
    </row>
    <row r="100" spans="13:17" ht="15" hidden="1" thickTop="1" x14ac:dyDescent="0.2">
      <c r="M100" s="5"/>
      <c r="N100" s="5"/>
      <c r="O100" s="5"/>
      <c r="Q100" s="7"/>
    </row>
    <row r="101" spans="13:17" ht="15" hidden="1" thickTop="1" x14ac:dyDescent="0.2">
      <c r="M101" s="5"/>
      <c r="N101" s="5"/>
      <c r="O101" s="5"/>
      <c r="Q101" s="7"/>
    </row>
    <row r="102" spans="13:17" ht="15" hidden="1" thickTop="1" x14ac:dyDescent="0.2">
      <c r="M102" s="5"/>
      <c r="N102" s="5"/>
      <c r="O102" s="5"/>
      <c r="Q102" s="7"/>
    </row>
    <row r="103" spans="13:17" ht="15" hidden="1" thickTop="1" x14ac:dyDescent="0.2">
      <c r="M103" s="5"/>
      <c r="N103" s="5"/>
      <c r="O103" s="5"/>
      <c r="Q103" s="7"/>
    </row>
    <row r="104" spans="13:17" ht="15" hidden="1" thickTop="1" x14ac:dyDescent="0.2">
      <c r="M104" s="5"/>
      <c r="N104" s="5"/>
      <c r="O104" s="5"/>
      <c r="Q104" s="7"/>
    </row>
    <row r="105" spans="13:17" ht="15" hidden="1" thickTop="1" x14ac:dyDescent="0.2">
      <c r="M105" s="5"/>
      <c r="N105" s="5"/>
      <c r="O105" s="5"/>
      <c r="Q105" s="7"/>
    </row>
    <row r="106" spans="13:17" ht="15" hidden="1" thickTop="1" x14ac:dyDescent="0.2">
      <c r="M106" s="5"/>
      <c r="N106" s="5"/>
      <c r="O106" s="5"/>
      <c r="Q106" s="7"/>
    </row>
    <row r="107" spans="13:17" ht="15" hidden="1" thickTop="1" x14ac:dyDescent="0.2">
      <c r="M107" s="5"/>
      <c r="N107" s="5"/>
      <c r="O107" s="5"/>
      <c r="Q107" s="7"/>
    </row>
    <row r="108" spans="13:17" ht="15" hidden="1" thickTop="1" x14ac:dyDescent="0.2">
      <c r="M108" s="5"/>
      <c r="N108" s="5"/>
      <c r="O108" s="5"/>
      <c r="Q108" s="7"/>
    </row>
    <row r="109" spans="13:17" ht="15" hidden="1" thickTop="1" x14ac:dyDescent="0.2">
      <c r="M109" s="5"/>
      <c r="N109" s="5"/>
      <c r="O109" s="5"/>
      <c r="Q109" s="7"/>
    </row>
    <row r="110" spans="13:17" ht="15" hidden="1" thickTop="1" x14ac:dyDescent="0.2">
      <c r="M110" s="5"/>
      <c r="N110" s="5"/>
      <c r="O110" s="5"/>
      <c r="Q110" s="7"/>
    </row>
    <row r="111" spans="13:17" ht="15" hidden="1" thickTop="1" x14ac:dyDescent="0.2">
      <c r="M111" s="5"/>
      <c r="N111" s="5"/>
      <c r="O111" s="5"/>
      <c r="Q111" s="7"/>
    </row>
    <row r="112" spans="13:17" ht="15" hidden="1" thickTop="1" x14ac:dyDescent="0.2">
      <c r="M112" s="5"/>
      <c r="N112" s="5"/>
      <c r="O112" s="5"/>
      <c r="Q112" s="7"/>
    </row>
    <row r="113" spans="13:17" ht="15" hidden="1" thickTop="1" x14ac:dyDescent="0.2">
      <c r="M113" s="5"/>
      <c r="N113" s="5"/>
      <c r="O113" s="5"/>
      <c r="Q113" s="7"/>
    </row>
    <row r="114" spans="13:17" ht="15" hidden="1" thickTop="1" x14ac:dyDescent="0.2">
      <c r="M114" s="5"/>
      <c r="N114" s="5"/>
      <c r="O114" s="5"/>
      <c r="Q114" s="7"/>
    </row>
    <row r="115" spans="13:17" ht="15" hidden="1" thickTop="1" x14ac:dyDescent="0.2">
      <c r="M115" s="5"/>
      <c r="N115" s="5"/>
      <c r="O115" s="5"/>
      <c r="Q115" s="7"/>
    </row>
    <row r="116" spans="13:17" ht="15" hidden="1" thickTop="1" x14ac:dyDescent="0.2">
      <c r="M116" s="5"/>
      <c r="N116" s="5"/>
      <c r="O116" s="5"/>
      <c r="Q116" s="7"/>
    </row>
    <row r="117" spans="13:17" ht="15" hidden="1" thickTop="1" x14ac:dyDescent="0.2">
      <c r="M117" s="5"/>
      <c r="N117" s="5"/>
      <c r="O117" s="5"/>
      <c r="Q117" s="7"/>
    </row>
    <row r="118" spans="13:17" ht="15" hidden="1" thickTop="1" x14ac:dyDescent="0.2">
      <c r="M118" s="5"/>
      <c r="N118" s="5"/>
      <c r="O118" s="5"/>
      <c r="Q118" s="7"/>
    </row>
    <row r="119" spans="13:17" ht="15" hidden="1" thickTop="1" x14ac:dyDescent="0.2">
      <c r="M119" s="5"/>
      <c r="N119" s="5"/>
      <c r="O119" s="5"/>
      <c r="Q119" s="7"/>
    </row>
    <row r="120" spans="13:17" ht="15" hidden="1" thickTop="1" x14ac:dyDescent="0.2">
      <c r="M120" s="5"/>
      <c r="N120" s="5"/>
      <c r="O120" s="5"/>
      <c r="Q120" s="7"/>
    </row>
    <row r="121" spans="13:17" ht="15" hidden="1" thickTop="1" x14ac:dyDescent="0.2">
      <c r="M121" s="5"/>
      <c r="N121" s="5"/>
      <c r="O121" s="5"/>
      <c r="Q121" s="7"/>
    </row>
    <row r="122" spans="13:17" ht="15" hidden="1" thickTop="1" x14ac:dyDescent="0.2">
      <c r="M122" s="5"/>
      <c r="N122" s="5"/>
      <c r="O122" s="5"/>
      <c r="Q122" s="7"/>
    </row>
    <row r="123" spans="13:17" ht="15" hidden="1" thickTop="1" x14ac:dyDescent="0.2">
      <c r="M123" s="5"/>
      <c r="N123" s="5"/>
      <c r="O123" s="5"/>
      <c r="Q123" s="7"/>
    </row>
    <row r="124" spans="13:17" ht="15" hidden="1" thickTop="1" x14ac:dyDescent="0.2">
      <c r="M124" s="5"/>
      <c r="N124" s="5"/>
      <c r="O124" s="5"/>
      <c r="Q124" s="7"/>
    </row>
    <row r="125" spans="13:17" ht="15" hidden="1" thickTop="1" x14ac:dyDescent="0.2">
      <c r="M125" s="5"/>
      <c r="N125" s="5"/>
      <c r="O125" s="5"/>
      <c r="Q125" s="7"/>
    </row>
    <row r="126" spans="13:17" ht="15" hidden="1" thickTop="1" x14ac:dyDescent="0.2">
      <c r="M126" s="5"/>
      <c r="N126" s="5"/>
      <c r="O126" s="5"/>
      <c r="Q126" s="7"/>
    </row>
    <row r="127" spans="13:17" ht="15" hidden="1" thickTop="1" x14ac:dyDescent="0.2">
      <c r="M127" s="5"/>
      <c r="N127" s="5"/>
      <c r="O127" s="5"/>
      <c r="Q127" s="7"/>
    </row>
    <row r="128" spans="13:17" ht="15" hidden="1" thickTop="1" x14ac:dyDescent="0.2">
      <c r="M128" s="5"/>
      <c r="N128" s="5"/>
      <c r="O128" s="5"/>
      <c r="Q128" s="7"/>
    </row>
    <row r="129" spans="13:17" ht="15" hidden="1" thickTop="1" x14ac:dyDescent="0.2">
      <c r="M129" s="5"/>
      <c r="N129" s="5"/>
      <c r="O129" s="5"/>
      <c r="Q129" s="7"/>
    </row>
    <row r="130" spans="13:17" ht="15" hidden="1" thickTop="1" x14ac:dyDescent="0.2">
      <c r="M130" s="5"/>
      <c r="N130" s="5"/>
      <c r="O130" s="5"/>
      <c r="Q130" s="7"/>
    </row>
    <row r="131" spans="13:17" ht="15" hidden="1" thickTop="1" x14ac:dyDescent="0.2">
      <c r="M131" s="5"/>
      <c r="N131" s="5"/>
      <c r="O131" s="5"/>
      <c r="Q131" s="7"/>
    </row>
    <row r="132" spans="13:17" ht="15" hidden="1" thickTop="1" x14ac:dyDescent="0.2">
      <c r="M132" s="5"/>
      <c r="N132" s="5"/>
      <c r="O132" s="5"/>
      <c r="Q132" s="7"/>
    </row>
    <row r="133" spans="13:17" ht="15" hidden="1" thickTop="1" x14ac:dyDescent="0.2">
      <c r="M133" s="5"/>
      <c r="N133" s="5"/>
      <c r="O133" s="5"/>
      <c r="Q133" s="7"/>
    </row>
    <row r="134" spans="13:17" ht="15" hidden="1" thickTop="1" x14ac:dyDescent="0.2">
      <c r="M134" s="5"/>
      <c r="N134" s="5"/>
      <c r="O134" s="5"/>
      <c r="Q134" s="7"/>
    </row>
    <row r="135" spans="13:17" ht="15" hidden="1" thickTop="1" x14ac:dyDescent="0.2">
      <c r="M135" s="5"/>
      <c r="N135" s="5"/>
      <c r="O135" s="5"/>
      <c r="Q135" s="7"/>
    </row>
    <row r="136" spans="13:17" ht="15" hidden="1" thickTop="1" x14ac:dyDescent="0.2">
      <c r="M136" s="5"/>
      <c r="N136" s="5"/>
      <c r="O136" s="5"/>
      <c r="Q136" s="7"/>
    </row>
    <row r="137" spans="13:17" ht="15" hidden="1" thickTop="1" x14ac:dyDescent="0.2">
      <c r="M137" s="5"/>
      <c r="N137" s="5"/>
      <c r="O137" s="5"/>
      <c r="Q137" s="7"/>
    </row>
    <row r="138" spans="13:17" ht="15" hidden="1" thickTop="1" x14ac:dyDescent="0.2">
      <c r="M138" s="5"/>
      <c r="N138" s="5"/>
      <c r="O138" s="5"/>
      <c r="Q138" s="7"/>
    </row>
    <row r="139" spans="13:17" ht="15" hidden="1" thickTop="1" x14ac:dyDescent="0.2">
      <c r="M139" s="5"/>
      <c r="N139" s="5"/>
      <c r="O139" s="5"/>
      <c r="Q139" s="7"/>
    </row>
    <row r="140" spans="13:17" ht="15" hidden="1" thickTop="1" x14ac:dyDescent="0.2">
      <c r="M140" s="5"/>
      <c r="N140" s="5"/>
      <c r="O140" s="5"/>
      <c r="Q140" s="7"/>
    </row>
    <row r="141" spans="13:17" ht="15" hidden="1" thickTop="1" x14ac:dyDescent="0.2">
      <c r="M141" s="5"/>
      <c r="N141" s="5"/>
      <c r="O141" s="5"/>
      <c r="Q141" s="7"/>
    </row>
    <row r="142" spans="13:17" ht="15" hidden="1" thickTop="1" x14ac:dyDescent="0.2">
      <c r="M142" s="5"/>
      <c r="N142" s="5"/>
      <c r="O142" s="5"/>
      <c r="Q142" s="7"/>
    </row>
    <row r="143" spans="13:17" ht="15" hidden="1" thickTop="1" x14ac:dyDescent="0.2">
      <c r="M143" s="5"/>
      <c r="N143" s="5"/>
      <c r="O143" s="5"/>
      <c r="Q143" s="7"/>
    </row>
    <row r="144" spans="13:17" ht="15" hidden="1" thickTop="1" x14ac:dyDescent="0.2">
      <c r="M144" s="5"/>
      <c r="N144" s="5"/>
      <c r="O144" s="5"/>
      <c r="Q144" s="7"/>
    </row>
    <row r="145" spans="13:17" ht="15" hidden="1" thickTop="1" x14ac:dyDescent="0.2">
      <c r="M145" s="5"/>
      <c r="N145" s="5"/>
      <c r="O145" s="5"/>
      <c r="Q145" s="7"/>
    </row>
    <row r="146" spans="13:17" ht="15" hidden="1" thickTop="1" x14ac:dyDescent="0.2">
      <c r="M146" s="5"/>
      <c r="N146" s="5"/>
      <c r="O146" s="5"/>
      <c r="Q146" s="7"/>
    </row>
    <row r="147" spans="13:17" ht="15" hidden="1" thickTop="1" x14ac:dyDescent="0.2">
      <c r="M147" s="5"/>
      <c r="N147" s="5"/>
      <c r="O147" s="5"/>
      <c r="Q147" s="7"/>
    </row>
    <row r="148" spans="13:17" ht="15" hidden="1" thickTop="1" x14ac:dyDescent="0.2">
      <c r="M148" s="5"/>
      <c r="N148" s="5"/>
      <c r="O148" s="5"/>
      <c r="Q148" s="7"/>
    </row>
    <row r="149" spans="13:17" ht="15" hidden="1" thickTop="1" x14ac:dyDescent="0.2">
      <c r="M149" s="5"/>
      <c r="N149" s="5"/>
      <c r="O149" s="5"/>
      <c r="Q149" s="7"/>
    </row>
    <row r="150" spans="13:17" ht="15" hidden="1" thickTop="1" x14ac:dyDescent="0.2">
      <c r="M150" s="5"/>
      <c r="N150" s="5"/>
      <c r="O150" s="5"/>
      <c r="Q150" s="7"/>
    </row>
    <row r="151" spans="13:17" ht="15" hidden="1" thickTop="1" x14ac:dyDescent="0.2">
      <c r="M151" s="5"/>
      <c r="N151" s="5"/>
      <c r="O151" s="5"/>
      <c r="Q151" s="7"/>
    </row>
    <row r="152" spans="13:17" ht="15" hidden="1" thickTop="1" x14ac:dyDescent="0.2">
      <c r="M152" s="5"/>
      <c r="N152" s="5"/>
      <c r="O152" s="5"/>
      <c r="Q152" s="7"/>
    </row>
    <row r="153" spans="13:17" ht="15" hidden="1" thickTop="1" x14ac:dyDescent="0.2">
      <c r="M153" s="5"/>
      <c r="N153" s="5"/>
      <c r="O153" s="5"/>
      <c r="Q153" s="7"/>
    </row>
    <row r="154" spans="13:17" ht="15" hidden="1" thickTop="1" x14ac:dyDescent="0.2">
      <c r="M154" s="5"/>
      <c r="N154" s="5"/>
      <c r="O154" s="5"/>
      <c r="Q154" s="7"/>
    </row>
    <row r="155" spans="13:17" ht="15" hidden="1" thickTop="1" x14ac:dyDescent="0.2">
      <c r="M155" s="5"/>
      <c r="N155" s="5"/>
      <c r="O155" s="5"/>
      <c r="Q155" s="7"/>
    </row>
    <row r="156" spans="13:17" ht="15" hidden="1" thickTop="1" x14ac:dyDescent="0.2">
      <c r="M156" s="5"/>
      <c r="N156" s="5"/>
      <c r="O156" s="5"/>
      <c r="Q156" s="7"/>
    </row>
    <row r="157" spans="13:17" ht="15" hidden="1" thickTop="1" x14ac:dyDescent="0.2">
      <c r="M157" s="5"/>
      <c r="N157" s="5"/>
      <c r="O157" s="5"/>
      <c r="Q157" s="7"/>
    </row>
    <row r="158" spans="13:17" ht="15" hidden="1" thickTop="1" x14ac:dyDescent="0.2">
      <c r="M158" s="5"/>
      <c r="N158" s="5"/>
      <c r="O158" s="5"/>
      <c r="Q158" s="7"/>
    </row>
    <row r="159" spans="13:17" ht="15" hidden="1" thickTop="1" x14ac:dyDescent="0.2">
      <c r="M159" s="5"/>
      <c r="N159" s="5"/>
      <c r="O159" s="5"/>
      <c r="Q159" s="7"/>
    </row>
    <row r="160" spans="13:17" ht="15" hidden="1" thickTop="1" x14ac:dyDescent="0.2">
      <c r="M160" s="5"/>
      <c r="N160" s="5"/>
      <c r="O160" s="5"/>
      <c r="Q160" s="7"/>
    </row>
    <row r="161" spans="13:17" ht="15" hidden="1" thickTop="1" x14ac:dyDescent="0.2">
      <c r="M161" s="5"/>
      <c r="N161" s="5"/>
      <c r="O161" s="5"/>
      <c r="Q161" s="7"/>
    </row>
    <row r="162" spans="13:17" ht="15" hidden="1" thickTop="1" x14ac:dyDescent="0.2">
      <c r="M162" s="5"/>
      <c r="N162" s="5"/>
      <c r="O162" s="5"/>
      <c r="Q162" s="7"/>
    </row>
    <row r="163" spans="13:17" ht="15" hidden="1" thickTop="1" x14ac:dyDescent="0.2">
      <c r="M163" s="5"/>
      <c r="N163" s="5"/>
      <c r="O163" s="5"/>
      <c r="Q163" s="7"/>
    </row>
    <row r="164" spans="13:17" ht="15" hidden="1" thickTop="1" x14ac:dyDescent="0.2">
      <c r="M164" s="5"/>
      <c r="N164" s="5"/>
      <c r="O164" s="5"/>
      <c r="Q164" s="7"/>
    </row>
    <row r="165" spans="13:17" ht="15" hidden="1" thickTop="1" x14ac:dyDescent="0.2">
      <c r="M165" s="5"/>
      <c r="N165" s="5"/>
      <c r="O165" s="5"/>
      <c r="Q165" s="7"/>
    </row>
    <row r="166" spans="13:17" ht="15" hidden="1" thickTop="1" x14ac:dyDescent="0.2">
      <c r="M166" s="5"/>
      <c r="N166" s="5"/>
      <c r="O166" s="5"/>
      <c r="Q166" s="7"/>
    </row>
    <row r="167" spans="13:17" ht="15" hidden="1" thickTop="1" x14ac:dyDescent="0.2">
      <c r="M167" s="5"/>
      <c r="N167" s="5"/>
      <c r="O167" s="5"/>
      <c r="Q167" s="7"/>
    </row>
    <row r="168" spans="13:17" ht="15" hidden="1" thickTop="1" x14ac:dyDescent="0.2">
      <c r="M168" s="5"/>
      <c r="N168" s="5"/>
      <c r="O168" s="5"/>
      <c r="Q168" s="7"/>
    </row>
    <row r="169" spans="13:17" ht="15" hidden="1" thickTop="1" x14ac:dyDescent="0.2">
      <c r="M169" s="5"/>
      <c r="N169" s="5"/>
      <c r="O169" s="5"/>
      <c r="Q169" s="7"/>
    </row>
    <row r="170" spans="13:17" ht="15" hidden="1" thickTop="1" x14ac:dyDescent="0.2">
      <c r="M170" s="5"/>
      <c r="N170" s="5"/>
      <c r="O170" s="5"/>
      <c r="Q170" s="7"/>
    </row>
    <row r="171" spans="13:17" ht="15" hidden="1" thickTop="1" x14ac:dyDescent="0.2">
      <c r="M171" s="5"/>
      <c r="N171" s="5"/>
      <c r="O171" s="5"/>
      <c r="Q171" s="7"/>
    </row>
    <row r="172" spans="13:17" ht="15" hidden="1" thickTop="1" x14ac:dyDescent="0.2">
      <c r="M172" s="5"/>
      <c r="N172" s="5"/>
      <c r="O172" s="5"/>
      <c r="Q172" s="7"/>
    </row>
    <row r="173" spans="13:17" ht="15" hidden="1" thickTop="1" x14ac:dyDescent="0.2">
      <c r="M173" s="5"/>
      <c r="N173" s="5"/>
      <c r="O173" s="5"/>
      <c r="Q173" s="7"/>
    </row>
    <row r="174" spans="13:17" ht="15" hidden="1" thickTop="1" x14ac:dyDescent="0.2">
      <c r="M174" s="5"/>
      <c r="N174" s="5"/>
      <c r="O174" s="5"/>
      <c r="Q174" s="7"/>
    </row>
    <row r="175" spans="13:17" ht="15" hidden="1" thickTop="1" x14ac:dyDescent="0.2">
      <c r="M175" s="5"/>
      <c r="N175" s="5"/>
      <c r="O175" s="5"/>
      <c r="Q175" s="7"/>
    </row>
    <row r="176" spans="13:17" ht="15" hidden="1" thickTop="1" x14ac:dyDescent="0.2">
      <c r="M176" s="5"/>
      <c r="N176" s="5"/>
      <c r="O176" s="5"/>
      <c r="Q176" s="7"/>
    </row>
    <row r="177" spans="1:17" ht="15" hidden="1" thickTop="1" x14ac:dyDescent="0.2">
      <c r="M177" s="5"/>
      <c r="N177" s="5"/>
      <c r="O177" s="5"/>
      <c r="Q177" s="7"/>
    </row>
    <row r="178" spans="1:17" ht="15.75" hidden="1" thickTop="1" thickBot="1" x14ac:dyDescent="0.25">
      <c r="I178" s="2" t="s">
        <v>0</v>
      </c>
      <c r="M178" s="8">
        <f>SUM(M18+M25+M34)</f>
        <v>595085</v>
      </c>
      <c r="N178" s="5"/>
      <c r="O178" s="8">
        <f>SUM(O18+O25+O34)</f>
        <v>518880</v>
      </c>
      <c r="Q178" s="7"/>
    </row>
    <row r="179" spans="1:17" ht="15" thickTop="1" x14ac:dyDescent="0.2">
      <c r="Q179" s="7"/>
    </row>
    <row r="180" spans="1:17" ht="15" x14ac:dyDescent="0.25">
      <c r="A180" s="10" t="s">
        <v>164</v>
      </c>
      <c r="M180" s="5"/>
      <c r="N180" s="5"/>
      <c r="O180" s="5"/>
      <c r="Q180" s="6"/>
    </row>
    <row r="181" spans="1:17" x14ac:dyDescent="0.2">
      <c r="M181" s="3"/>
    </row>
    <row r="186" spans="1:17" x14ac:dyDescent="0.2">
      <c r="M186" s="3"/>
    </row>
    <row r="187" spans="1:17" x14ac:dyDescent="0.2">
      <c r="M187" s="4"/>
    </row>
    <row r="188" spans="1:17" x14ac:dyDescent="0.2">
      <c r="M188" s="3"/>
    </row>
    <row r="189" spans="1:17" x14ac:dyDescent="0.2">
      <c r="M189" s="3"/>
    </row>
    <row r="190" spans="1:17" x14ac:dyDescent="0.2">
      <c r="M190" s="3"/>
    </row>
  </sheetData>
  <pageMargins left="0.511811024" right="0.511811024" top="0.78740157499999996" bottom="0.78740157499999996" header="0.31496062000000002" footer="0.31496062000000002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9"/>
  <sheetViews>
    <sheetView zoomScaleNormal="100" workbookViewId="0">
      <selection activeCell="F7" sqref="F7"/>
    </sheetView>
  </sheetViews>
  <sheetFormatPr defaultRowHeight="15" x14ac:dyDescent="0.25"/>
  <cols>
    <col min="1" max="1" width="59.28515625" style="51" customWidth="1"/>
    <col min="2" max="2" width="8" style="51" customWidth="1"/>
    <col min="3" max="3" width="16.42578125" style="51" customWidth="1"/>
    <col min="4" max="4" width="5.140625" style="51" customWidth="1"/>
    <col min="5" max="5" width="13.5703125" style="51" bestFit="1" customWidth="1"/>
    <col min="6" max="16384" width="9.140625" style="51"/>
  </cols>
  <sheetData>
    <row r="1" spans="1:5" s="48" customFormat="1" x14ac:dyDescent="0.25">
      <c r="A1" s="47" t="s">
        <v>65</v>
      </c>
    </row>
    <row r="2" spans="1:5" s="48" customFormat="1" x14ac:dyDescent="0.25">
      <c r="A2" s="47" t="s">
        <v>66</v>
      </c>
    </row>
    <row r="3" spans="1:5" s="48" customFormat="1" x14ac:dyDescent="0.25">
      <c r="A3" s="47" t="s">
        <v>67</v>
      </c>
    </row>
    <row r="4" spans="1:5" s="48" customFormat="1" x14ac:dyDescent="0.25">
      <c r="A4" s="49" t="s">
        <v>62</v>
      </c>
    </row>
    <row r="5" spans="1:5" x14ac:dyDescent="0.25">
      <c r="A5" s="50"/>
    </row>
    <row r="6" spans="1:5" x14ac:dyDescent="0.25">
      <c r="A6" s="50"/>
    </row>
    <row r="7" spans="1:5" ht="15.75" thickBot="1" x14ac:dyDescent="0.3">
      <c r="A7" s="52" t="s">
        <v>68</v>
      </c>
      <c r="B7" s="53" t="s">
        <v>69</v>
      </c>
      <c r="C7" s="53" t="s">
        <v>70</v>
      </c>
      <c r="D7" s="53"/>
      <c r="E7" s="53" t="s">
        <v>71</v>
      </c>
    </row>
    <row r="8" spans="1:5" x14ac:dyDescent="0.25">
      <c r="A8" s="52"/>
      <c r="B8" s="54"/>
      <c r="C8" s="55"/>
      <c r="D8" s="55"/>
      <c r="E8" s="55"/>
    </row>
    <row r="9" spans="1:5" x14ac:dyDescent="0.25">
      <c r="A9" s="56" t="s">
        <v>72</v>
      </c>
      <c r="B9" s="57">
        <v>13</v>
      </c>
      <c r="C9" s="58">
        <v>156355</v>
      </c>
      <c r="D9" s="56"/>
      <c r="E9" s="59">
        <v>119019</v>
      </c>
    </row>
    <row r="10" spans="1:5" x14ac:dyDescent="0.25">
      <c r="A10" s="52" t="s">
        <v>68</v>
      </c>
      <c r="B10" s="57"/>
      <c r="C10" s="60"/>
      <c r="D10" s="52"/>
      <c r="E10" s="61"/>
    </row>
    <row r="11" spans="1:5" x14ac:dyDescent="0.25">
      <c r="A11" s="56" t="s">
        <v>73</v>
      </c>
      <c r="B11" s="57">
        <v>14</v>
      </c>
      <c r="C11" s="62">
        <v>-13852</v>
      </c>
      <c r="D11" s="56"/>
      <c r="E11" s="62">
        <v>-9809</v>
      </c>
    </row>
    <row r="12" spans="1:5" ht="15.75" thickBot="1" x14ac:dyDescent="0.3">
      <c r="A12" s="56" t="s">
        <v>74</v>
      </c>
      <c r="B12" s="57">
        <v>15</v>
      </c>
      <c r="C12" s="63">
        <v>-67924</v>
      </c>
      <c r="D12" s="56"/>
      <c r="E12" s="63">
        <v>-37302</v>
      </c>
    </row>
    <row r="13" spans="1:5" ht="15.75" thickBot="1" x14ac:dyDescent="0.3">
      <c r="A13" s="56" t="s">
        <v>75</v>
      </c>
      <c r="B13" s="57"/>
      <c r="C13" s="64">
        <f>SUM(C9,C11,C12)</f>
        <v>74579</v>
      </c>
      <c r="D13" s="56"/>
      <c r="E13" s="64">
        <f>SUM(E9:E12)</f>
        <v>71908</v>
      </c>
    </row>
    <row r="14" spans="1:5" x14ac:dyDescent="0.25">
      <c r="A14" s="65"/>
      <c r="B14" s="57"/>
      <c r="C14" s="58"/>
      <c r="D14" s="56"/>
      <c r="E14" s="66"/>
    </row>
    <row r="15" spans="1:5" x14ac:dyDescent="0.25">
      <c r="A15" s="56" t="s">
        <v>76</v>
      </c>
      <c r="B15" s="57"/>
      <c r="C15" s="58"/>
      <c r="D15" s="56"/>
      <c r="E15" s="67"/>
    </row>
    <row r="16" spans="1:5" ht="15.75" x14ac:dyDescent="0.25">
      <c r="A16" s="56" t="s">
        <v>77</v>
      </c>
      <c r="B16" s="57">
        <v>16</v>
      </c>
      <c r="C16" s="62">
        <v>-11075</v>
      </c>
      <c r="D16" s="68"/>
      <c r="E16" s="62">
        <v>-10066</v>
      </c>
    </row>
    <row r="17" spans="1:8" ht="15.75" x14ac:dyDescent="0.25">
      <c r="A17" s="56" t="s">
        <v>174</v>
      </c>
      <c r="B17" s="57">
        <v>17</v>
      </c>
      <c r="C17" s="59">
        <v>5923</v>
      </c>
      <c r="D17" s="68"/>
      <c r="E17" s="59">
        <v>3689</v>
      </c>
    </row>
    <row r="18" spans="1:8" ht="15.75" x14ac:dyDescent="0.25">
      <c r="A18" s="56" t="s">
        <v>78</v>
      </c>
      <c r="B18" s="57"/>
      <c r="C18" s="59">
        <v>15320</v>
      </c>
      <c r="D18" s="68"/>
      <c r="E18" s="59">
        <v>6656</v>
      </c>
    </row>
    <row r="19" spans="1:8" ht="15.75" thickBot="1" x14ac:dyDescent="0.3">
      <c r="A19" s="56"/>
      <c r="B19" s="57"/>
      <c r="C19" s="64"/>
      <c r="D19" s="56"/>
      <c r="E19" s="64"/>
    </row>
    <row r="20" spans="1:8" ht="15.75" thickBot="1" x14ac:dyDescent="0.3">
      <c r="A20" s="56" t="s">
        <v>79</v>
      </c>
      <c r="B20" s="57"/>
      <c r="C20" s="69">
        <f>SUM(C13,C16,C17,C18)</f>
        <v>84747</v>
      </c>
      <c r="D20" s="56"/>
      <c r="E20" s="69">
        <f>SUM(E13,E16,E17,E18)</f>
        <v>72187</v>
      </c>
      <c r="F20" s="70"/>
    </row>
    <row r="21" spans="1:8" x14ac:dyDescent="0.25">
      <c r="A21" s="56"/>
      <c r="B21" s="57"/>
      <c r="C21" s="59"/>
      <c r="D21" s="56"/>
      <c r="E21" s="70"/>
    </row>
    <row r="22" spans="1:8" x14ac:dyDescent="0.25">
      <c r="A22" s="52" t="s">
        <v>80</v>
      </c>
      <c r="B22" s="57">
        <v>18</v>
      </c>
      <c r="C22" s="59">
        <v>14721</v>
      </c>
      <c r="D22" s="56"/>
      <c r="E22" s="59">
        <v>5605</v>
      </c>
    </row>
    <row r="23" spans="1:8" ht="15.75" thickBot="1" x14ac:dyDescent="0.3">
      <c r="A23" s="56" t="s">
        <v>81</v>
      </c>
      <c r="B23" s="57">
        <v>18</v>
      </c>
      <c r="C23" s="71">
        <v>-40527</v>
      </c>
      <c r="D23" s="56"/>
      <c r="E23" s="71">
        <v>-40941</v>
      </c>
    </row>
    <row r="24" spans="1:8" ht="15.75" thickBot="1" x14ac:dyDescent="0.3">
      <c r="A24" s="52" t="s">
        <v>82</v>
      </c>
      <c r="B24" s="57"/>
      <c r="C24" s="71">
        <f>SUM(C22:C23)</f>
        <v>-25806</v>
      </c>
      <c r="D24" s="56"/>
      <c r="E24" s="71">
        <f>SUM(E22:E23)</f>
        <v>-35336</v>
      </c>
      <c r="H24" s="72"/>
    </row>
    <row r="25" spans="1:8" ht="15.75" thickBot="1" x14ac:dyDescent="0.3">
      <c r="A25" s="56" t="s">
        <v>83</v>
      </c>
      <c r="B25" s="57"/>
      <c r="C25" s="64">
        <f>SUM(C20,C24)</f>
        <v>58941</v>
      </c>
      <c r="D25" s="56"/>
      <c r="E25" s="64">
        <f>SUM(E20,E24)</f>
        <v>36851</v>
      </c>
    </row>
    <row r="26" spans="1:8" x14ac:dyDescent="0.25">
      <c r="A26" s="52"/>
      <c r="B26" s="57"/>
      <c r="C26" s="59"/>
      <c r="D26" s="52"/>
      <c r="E26" s="70"/>
    </row>
    <row r="27" spans="1:8" x14ac:dyDescent="0.25">
      <c r="A27" s="56" t="s">
        <v>84</v>
      </c>
      <c r="B27" s="57">
        <v>19</v>
      </c>
      <c r="C27" s="62">
        <v>-1383</v>
      </c>
      <c r="D27" s="56"/>
      <c r="E27" s="62">
        <v>-1485</v>
      </c>
      <c r="F27" s="73"/>
      <c r="G27" s="73"/>
    </row>
    <row r="28" spans="1:8" x14ac:dyDescent="0.25">
      <c r="A28" s="52" t="s">
        <v>85</v>
      </c>
      <c r="B28" s="57">
        <v>19</v>
      </c>
      <c r="C28" s="62">
        <v>-3750</v>
      </c>
      <c r="E28" s="62">
        <v>-4026</v>
      </c>
      <c r="G28" s="73"/>
    </row>
    <row r="29" spans="1:8" x14ac:dyDescent="0.25">
      <c r="A29" s="52" t="s">
        <v>86</v>
      </c>
      <c r="B29" s="48"/>
      <c r="C29" s="62">
        <v>-5391</v>
      </c>
      <c r="E29" s="62">
        <v>-853</v>
      </c>
    </row>
    <row r="30" spans="1:8" ht="15.75" thickBot="1" x14ac:dyDescent="0.3">
      <c r="B30" s="56" t="s">
        <v>68</v>
      </c>
      <c r="C30" s="64"/>
      <c r="D30" s="56"/>
      <c r="E30" s="64"/>
    </row>
    <row r="31" spans="1:8" ht="15.75" thickBot="1" x14ac:dyDescent="0.3">
      <c r="A31" s="52" t="s">
        <v>87</v>
      </c>
      <c r="B31" s="56"/>
      <c r="C31" s="64">
        <f>SUM(C25,C27,C28,C29)</f>
        <v>48417</v>
      </c>
      <c r="D31" s="56"/>
      <c r="E31" s="64">
        <f>SUM(E25:E29)</f>
        <v>30487</v>
      </c>
    </row>
    <row r="33" spans="1:1" ht="15" customHeight="1" x14ac:dyDescent="0.25"/>
    <row r="34" spans="1:1" ht="15" customHeight="1" x14ac:dyDescent="0.25"/>
    <row r="35" spans="1:1" ht="15" customHeight="1" x14ac:dyDescent="0.25">
      <c r="A35" s="10" t="s">
        <v>164</v>
      </c>
    </row>
    <row r="36" spans="1:1" ht="15" customHeight="1" x14ac:dyDescent="0.25"/>
    <row r="37" spans="1:1" ht="15" customHeight="1" x14ac:dyDescent="0.25"/>
    <row r="38" spans="1:1" ht="15" customHeight="1" x14ac:dyDescent="0.25"/>
    <row r="39" spans="1:1" ht="15" customHeight="1" x14ac:dyDescent="0.25"/>
    <row r="40" spans="1:1" ht="15" customHeight="1" x14ac:dyDescent="0.25"/>
    <row r="41" spans="1:1" ht="15" customHeight="1" x14ac:dyDescent="0.25"/>
    <row r="42" spans="1:1" ht="15" customHeight="1" x14ac:dyDescent="0.25"/>
    <row r="43" spans="1:1" ht="15" customHeight="1" x14ac:dyDescent="0.25"/>
    <row r="44" spans="1:1" ht="15" customHeight="1" x14ac:dyDescent="0.25"/>
    <row r="45" spans="1:1" ht="15" customHeight="1" x14ac:dyDescent="0.25"/>
    <row r="46" spans="1:1" ht="15" customHeight="1" x14ac:dyDescent="0.25"/>
    <row r="47" spans="1:1" ht="15" customHeight="1" x14ac:dyDescent="0.25"/>
    <row r="48" spans="1:1" ht="15" customHeight="1" x14ac:dyDescent="0.25"/>
    <row r="49" spans="1:5" ht="15" customHeight="1" x14ac:dyDescent="0.25"/>
    <row r="50" spans="1:5" ht="15" customHeight="1" x14ac:dyDescent="0.25"/>
    <row r="51" spans="1:5" ht="15" customHeight="1" x14ac:dyDescent="0.25"/>
    <row r="59" spans="1:5" x14ac:dyDescent="0.25">
      <c r="A59" s="74" t="s">
        <v>88</v>
      </c>
      <c r="C59" s="70">
        <f>SUM('[1]BALANCETE 12-2021V5 PÓS AJUSTES'!M1342+'[1]BALANCETE 12-2021V5 PÓS AJUSTES'!M2149)/1000</f>
        <v>-48417.139490000001</v>
      </c>
      <c r="E59" s="70">
        <f>SUM('[1]BALANCETE 12-2020V3 08.04.21'!AF1026+'[1]BALANCETE 12-2020V3 08.04.21'!AF1731)/1000</f>
        <v>-30486.861280000001</v>
      </c>
    </row>
  </sheetData>
  <pageMargins left="0.511811024" right="0.511811024" top="0.78740157499999996" bottom="0.78740157499999996" header="0.31496062000000002" footer="0.3149606200000000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1"/>
  <sheetViews>
    <sheetView zoomScaleNormal="100" workbookViewId="0">
      <selection activeCell="E7" sqref="E7"/>
    </sheetView>
  </sheetViews>
  <sheetFormatPr defaultRowHeight="15" x14ac:dyDescent="0.25"/>
  <cols>
    <col min="1" max="1" width="51.140625" bestFit="1" customWidth="1"/>
    <col min="2" max="2" width="11.42578125" customWidth="1"/>
    <col min="3" max="3" width="4" customWidth="1"/>
    <col min="4" max="4" width="12.28515625" customWidth="1"/>
  </cols>
  <sheetData>
    <row r="1" spans="1:4" x14ac:dyDescent="0.25">
      <c r="A1" s="128" t="s">
        <v>109</v>
      </c>
      <c r="B1" s="75"/>
      <c r="C1" s="75"/>
    </row>
    <row r="2" spans="1:4" x14ac:dyDescent="0.25">
      <c r="A2" s="128" t="s">
        <v>90</v>
      </c>
      <c r="B2" s="75"/>
      <c r="C2" s="75"/>
    </row>
    <row r="3" spans="1:4" x14ac:dyDescent="0.25">
      <c r="A3" s="128" t="s">
        <v>91</v>
      </c>
      <c r="B3" s="75"/>
      <c r="C3" s="75"/>
    </row>
    <row r="4" spans="1:4" x14ac:dyDescent="0.25">
      <c r="A4" s="76"/>
      <c r="B4" s="76"/>
      <c r="C4" s="76"/>
    </row>
    <row r="5" spans="1:4" x14ac:dyDescent="0.25">
      <c r="A5" s="76"/>
      <c r="B5" s="76"/>
      <c r="C5" s="76"/>
    </row>
    <row r="6" spans="1:4" x14ac:dyDescent="0.25">
      <c r="A6" s="76"/>
      <c r="B6" s="76"/>
      <c r="C6" s="76"/>
    </row>
    <row r="7" spans="1:4" ht="15.75" thickBot="1" x14ac:dyDescent="0.3">
      <c r="A7" s="77" t="s">
        <v>68</v>
      </c>
      <c r="B7" s="78">
        <v>2021</v>
      </c>
      <c r="C7" s="77"/>
      <c r="D7" s="78">
        <v>2020</v>
      </c>
    </row>
    <row r="8" spans="1:4" x14ac:dyDescent="0.25">
      <c r="D8" s="80"/>
    </row>
    <row r="9" spans="1:4" x14ac:dyDescent="0.25">
      <c r="A9" s="77" t="s">
        <v>87</v>
      </c>
      <c r="B9" s="102">
        <v>48417</v>
      </c>
      <c r="C9" s="127"/>
      <c r="D9" s="103">
        <v>30486.87</v>
      </c>
    </row>
    <row r="10" spans="1:4" ht="15.75" thickBot="1" x14ac:dyDescent="0.3">
      <c r="A10" s="79" t="s">
        <v>110</v>
      </c>
      <c r="B10" s="104">
        <f>SUM(B9:B9)</f>
        <v>48417</v>
      </c>
      <c r="C10" s="79"/>
      <c r="D10" s="104">
        <f>D9</f>
        <v>30486.87</v>
      </c>
    </row>
    <row r="11" spans="1:4" x14ac:dyDescent="0.25">
      <c r="A11" s="77" t="s">
        <v>68</v>
      </c>
      <c r="B11" s="77"/>
      <c r="C11" s="77"/>
      <c r="D11" s="105"/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3"/>
  <sheetViews>
    <sheetView zoomScaleNormal="100" workbookViewId="0">
      <selection activeCell="H7" sqref="H7"/>
    </sheetView>
  </sheetViews>
  <sheetFormatPr defaultRowHeight="15" x14ac:dyDescent="0.25"/>
  <cols>
    <col min="1" max="1" width="67.42578125" customWidth="1"/>
    <col min="2" max="2" width="14" customWidth="1"/>
    <col min="3" max="3" width="12.7109375" bestFit="1" customWidth="1"/>
    <col min="4" max="4" width="13.5703125" bestFit="1" customWidth="1"/>
    <col min="5" max="5" width="20.140625" customWidth="1"/>
    <col min="6" max="6" width="16.42578125" bestFit="1" customWidth="1"/>
    <col min="7" max="7" width="12.85546875" customWidth="1"/>
  </cols>
  <sheetData>
    <row r="1" spans="1:10" x14ac:dyDescent="0.25">
      <c r="A1" s="128" t="s">
        <v>89</v>
      </c>
    </row>
    <row r="2" spans="1:10" x14ac:dyDescent="0.25">
      <c r="A2" s="128" t="s">
        <v>90</v>
      </c>
    </row>
    <row r="3" spans="1:10" x14ac:dyDescent="0.25">
      <c r="A3" s="128" t="s">
        <v>91</v>
      </c>
    </row>
    <row r="4" spans="1:10" x14ac:dyDescent="0.25">
      <c r="A4" s="76"/>
    </row>
    <row r="5" spans="1:10" x14ac:dyDescent="0.25">
      <c r="A5" s="76"/>
    </row>
    <row r="6" spans="1:10" ht="15.75" thickBot="1" x14ac:dyDescent="0.3">
      <c r="A6" s="76"/>
      <c r="C6" s="142" t="s">
        <v>28</v>
      </c>
      <c r="D6" s="142"/>
    </row>
    <row r="7" spans="1:10" ht="15.75" thickBot="1" x14ac:dyDescent="0.3">
      <c r="A7" s="77" t="s">
        <v>68</v>
      </c>
      <c r="B7" s="78" t="s">
        <v>92</v>
      </c>
      <c r="C7" s="78" t="s">
        <v>29</v>
      </c>
      <c r="D7" s="78" t="s">
        <v>93</v>
      </c>
      <c r="E7" s="78" t="s">
        <v>94</v>
      </c>
      <c r="F7" s="78" t="s">
        <v>95</v>
      </c>
      <c r="G7" s="78" t="s">
        <v>96</v>
      </c>
    </row>
    <row r="8" spans="1:10" ht="15.75" thickBot="1" x14ac:dyDescent="0.3">
      <c r="A8" s="79"/>
      <c r="B8" s="79"/>
      <c r="C8" s="80"/>
      <c r="D8" s="81"/>
    </row>
    <row r="9" spans="1:10" ht="15.75" thickBot="1" x14ac:dyDescent="0.3">
      <c r="A9" s="82" t="s">
        <v>97</v>
      </c>
      <c r="B9" s="83">
        <v>254431</v>
      </c>
      <c r="C9" s="83">
        <v>13110</v>
      </c>
      <c r="D9" s="83">
        <v>25599</v>
      </c>
      <c r="E9" s="84">
        <v>5299</v>
      </c>
      <c r="F9" s="83" t="s">
        <v>36</v>
      </c>
      <c r="G9" s="85">
        <f>SUM(B9:F9)</f>
        <v>298439</v>
      </c>
    </row>
    <row r="10" spans="1:10" ht="15.75" thickTop="1" x14ac:dyDescent="0.25">
      <c r="A10" t="s">
        <v>98</v>
      </c>
      <c r="B10" s="86">
        <v>0</v>
      </c>
      <c r="C10" s="87" t="s">
        <v>36</v>
      </c>
      <c r="D10" s="87" t="s">
        <v>36</v>
      </c>
      <c r="E10" s="87" t="s">
        <v>36</v>
      </c>
      <c r="F10" s="87" t="s">
        <v>36</v>
      </c>
      <c r="G10" s="87">
        <f t="shared" ref="G10:G29" si="0">SUM(B10:F10)</f>
        <v>0</v>
      </c>
      <c r="J10" s="88"/>
    </row>
    <row r="11" spans="1:10" x14ac:dyDescent="0.25">
      <c r="A11" t="s">
        <v>99</v>
      </c>
      <c r="B11" s="87">
        <v>0</v>
      </c>
      <c r="C11" s="87" t="s">
        <v>36</v>
      </c>
      <c r="D11" s="89">
        <v>-9623</v>
      </c>
      <c r="E11" s="89">
        <v>-5299</v>
      </c>
      <c r="F11" s="87" t="s">
        <v>36</v>
      </c>
      <c r="G11" s="89">
        <f t="shared" si="0"/>
        <v>-14922</v>
      </c>
    </row>
    <row r="12" spans="1:10" x14ac:dyDescent="0.25">
      <c r="A12" t="s">
        <v>87</v>
      </c>
      <c r="B12" s="87">
        <v>0</v>
      </c>
      <c r="C12" s="87" t="s">
        <v>36</v>
      </c>
      <c r="D12" s="87" t="s">
        <v>36</v>
      </c>
      <c r="E12" s="87" t="s">
        <v>36</v>
      </c>
      <c r="F12" s="90">
        <v>30487</v>
      </c>
      <c r="G12" s="90">
        <f t="shared" si="0"/>
        <v>30487</v>
      </c>
    </row>
    <row r="13" spans="1:10" x14ac:dyDescent="0.25">
      <c r="A13" t="s">
        <v>100</v>
      </c>
      <c r="B13" s="87"/>
      <c r="C13" s="87"/>
      <c r="D13" s="87"/>
      <c r="E13" s="87"/>
      <c r="F13" s="87"/>
      <c r="G13" s="91"/>
    </row>
    <row r="14" spans="1:10" x14ac:dyDescent="0.25">
      <c r="A14" t="s">
        <v>101</v>
      </c>
      <c r="B14" s="87">
        <v>0</v>
      </c>
      <c r="C14" s="90">
        <v>1524</v>
      </c>
      <c r="D14" s="87" t="s">
        <v>36</v>
      </c>
      <c r="E14" s="87" t="s">
        <v>36</v>
      </c>
      <c r="F14" s="89">
        <v>-1524</v>
      </c>
      <c r="G14" s="87">
        <f t="shared" si="0"/>
        <v>0</v>
      </c>
    </row>
    <row r="15" spans="1:10" x14ac:dyDescent="0.25">
      <c r="A15" t="s">
        <v>102</v>
      </c>
      <c r="B15" s="87">
        <v>0</v>
      </c>
      <c r="C15" s="87" t="s">
        <v>36</v>
      </c>
      <c r="D15" s="87" t="s">
        <v>36</v>
      </c>
      <c r="E15" s="87" t="s">
        <v>36</v>
      </c>
      <c r="F15" s="89">
        <v>-7241</v>
      </c>
      <c r="G15" s="89">
        <f t="shared" si="0"/>
        <v>-7241</v>
      </c>
    </row>
    <row r="16" spans="1:10" x14ac:dyDescent="0.25">
      <c r="A16" t="s">
        <v>103</v>
      </c>
      <c r="B16" s="87">
        <v>0</v>
      </c>
      <c r="C16" s="87" t="s">
        <v>36</v>
      </c>
      <c r="D16" s="87" t="s">
        <v>36</v>
      </c>
      <c r="E16" s="90">
        <v>3619</v>
      </c>
      <c r="F16" s="89">
        <v>-7241</v>
      </c>
      <c r="G16" s="89">
        <f t="shared" si="0"/>
        <v>-3622</v>
      </c>
      <c r="I16" s="88"/>
    </row>
    <row r="17" spans="1:10" x14ac:dyDescent="0.25">
      <c r="A17" t="s">
        <v>104</v>
      </c>
      <c r="B17" s="87">
        <v>0</v>
      </c>
      <c r="C17" s="87" t="s">
        <v>36</v>
      </c>
      <c r="D17" s="81">
        <v>14481</v>
      </c>
      <c r="E17" s="87" t="s">
        <v>36</v>
      </c>
      <c r="F17" s="89">
        <v>-14481</v>
      </c>
      <c r="G17" s="87">
        <f t="shared" si="0"/>
        <v>0</v>
      </c>
    </row>
    <row r="18" spans="1:10" ht="15.75" thickBot="1" x14ac:dyDescent="0.3">
      <c r="A18" t="s">
        <v>105</v>
      </c>
      <c r="B18" s="87">
        <v>0</v>
      </c>
      <c r="C18" s="87" t="s">
        <v>36</v>
      </c>
      <c r="D18" s="90">
        <v>6</v>
      </c>
      <c r="E18" s="87" t="s">
        <v>36</v>
      </c>
      <c r="F18" s="92" t="s">
        <v>36</v>
      </c>
      <c r="G18" s="87">
        <f t="shared" si="0"/>
        <v>6</v>
      </c>
    </row>
    <row r="19" spans="1:10" ht="15.75" thickBot="1" x14ac:dyDescent="0.3">
      <c r="A19" s="82" t="s">
        <v>106</v>
      </c>
      <c r="B19" s="83">
        <f t="shared" ref="B19:F19" si="1">SUM(B9:B18)</f>
        <v>254431</v>
      </c>
      <c r="C19" s="83">
        <f t="shared" si="1"/>
        <v>14634</v>
      </c>
      <c r="D19" s="83">
        <f t="shared" si="1"/>
        <v>30463</v>
      </c>
      <c r="E19" s="83">
        <f t="shared" si="1"/>
        <v>3619</v>
      </c>
      <c r="F19" s="93">
        <f t="shared" si="1"/>
        <v>0</v>
      </c>
      <c r="G19" s="83">
        <f t="shared" si="0"/>
        <v>303147</v>
      </c>
    </row>
    <row r="20" spans="1:10" ht="15.75" thickTop="1" x14ac:dyDescent="0.25">
      <c r="B20" s="94"/>
      <c r="C20" s="94"/>
      <c r="D20" s="94"/>
      <c r="E20" s="94"/>
      <c r="F20" s="94"/>
      <c r="G20" s="95">
        <f t="shared" si="0"/>
        <v>0</v>
      </c>
    </row>
    <row r="21" spans="1:10" x14ac:dyDescent="0.25">
      <c r="A21" t="s">
        <v>175</v>
      </c>
      <c r="B21" s="94">
        <v>0</v>
      </c>
      <c r="C21" s="94">
        <v>0</v>
      </c>
      <c r="D21" s="94">
        <v>0</v>
      </c>
      <c r="E21" s="94">
        <v>0</v>
      </c>
      <c r="F21" s="94">
        <v>0</v>
      </c>
      <c r="G21" s="95">
        <v>0</v>
      </c>
    </row>
    <row r="22" spans="1:10" x14ac:dyDescent="0.25">
      <c r="A22" s="51" t="s">
        <v>107</v>
      </c>
      <c r="B22" s="96" t="s">
        <v>36</v>
      </c>
      <c r="C22" s="96" t="s">
        <v>36</v>
      </c>
      <c r="D22" s="89">
        <v>-1033</v>
      </c>
      <c r="E22" s="89">
        <v>-3619</v>
      </c>
      <c r="F22" s="89" t="s">
        <v>36</v>
      </c>
      <c r="G22" s="89">
        <f t="shared" si="0"/>
        <v>-4652</v>
      </c>
    </row>
    <row r="23" spans="1:10" x14ac:dyDescent="0.25">
      <c r="A23" s="51" t="s">
        <v>87</v>
      </c>
      <c r="B23" s="96" t="s">
        <v>36</v>
      </c>
      <c r="C23" s="96" t="s">
        <v>36</v>
      </c>
      <c r="D23" s="73">
        <v>0</v>
      </c>
      <c r="E23" s="89" t="s">
        <v>36</v>
      </c>
      <c r="F23" s="81">
        <v>48417.139490000023</v>
      </c>
      <c r="G23" s="81">
        <f t="shared" si="0"/>
        <v>48417.139490000023</v>
      </c>
    </row>
    <row r="24" spans="1:10" x14ac:dyDescent="0.25">
      <c r="A24" t="s">
        <v>100</v>
      </c>
      <c r="B24" s="96"/>
      <c r="C24" s="96"/>
      <c r="D24" s="73">
        <v>0</v>
      </c>
      <c r="E24" s="89"/>
      <c r="F24" s="89"/>
      <c r="G24" s="89"/>
    </row>
    <row r="25" spans="1:10" x14ac:dyDescent="0.25">
      <c r="A25" t="s">
        <v>101</v>
      </c>
      <c r="B25" s="87" t="s">
        <v>36</v>
      </c>
      <c r="C25" s="90">
        <v>2420.8569745000013</v>
      </c>
      <c r="D25" s="94">
        <v>0</v>
      </c>
      <c r="E25" s="89" t="s">
        <v>36</v>
      </c>
      <c r="F25" s="89">
        <v>-2420.8569745000013</v>
      </c>
      <c r="G25" s="89">
        <f t="shared" si="0"/>
        <v>0</v>
      </c>
    </row>
    <row r="26" spans="1:10" x14ac:dyDescent="0.25">
      <c r="A26" t="s">
        <v>102</v>
      </c>
      <c r="B26" s="87" t="s">
        <v>36</v>
      </c>
      <c r="C26" s="87" t="s">
        <v>36</v>
      </c>
      <c r="D26" s="94">
        <v>0</v>
      </c>
      <c r="E26" s="89" t="s">
        <v>36</v>
      </c>
      <c r="F26" s="89">
        <v>-11499.070628875006</v>
      </c>
      <c r="G26" s="89">
        <f t="shared" si="0"/>
        <v>-11499.070628875006</v>
      </c>
    </row>
    <row r="27" spans="1:10" x14ac:dyDescent="0.25">
      <c r="A27" t="s">
        <v>103</v>
      </c>
      <c r="B27" s="87" t="s">
        <v>36</v>
      </c>
      <c r="C27" s="87" t="s">
        <v>36</v>
      </c>
      <c r="D27" s="94">
        <v>0</v>
      </c>
      <c r="E27" s="81">
        <v>11499.070628875006</v>
      </c>
      <c r="F27" s="89">
        <v>-11499.070628875006</v>
      </c>
      <c r="G27" s="89">
        <f t="shared" si="0"/>
        <v>0</v>
      </c>
    </row>
    <row r="28" spans="1:10" ht="15.75" thickBot="1" x14ac:dyDescent="0.3">
      <c r="A28" t="s">
        <v>104</v>
      </c>
      <c r="B28" s="92" t="s">
        <v>36</v>
      </c>
      <c r="C28" s="92" t="s">
        <v>36</v>
      </c>
      <c r="D28" s="97">
        <v>22998.141257750009</v>
      </c>
      <c r="E28" s="98" t="s">
        <v>36</v>
      </c>
      <c r="F28" s="98">
        <v>-22998.141257750009</v>
      </c>
      <c r="G28" s="98">
        <f t="shared" si="0"/>
        <v>0</v>
      </c>
      <c r="I28" s="88"/>
      <c r="J28" s="81"/>
    </row>
    <row r="29" spans="1:10" ht="15.75" thickBot="1" x14ac:dyDescent="0.3">
      <c r="A29" s="99" t="s">
        <v>108</v>
      </c>
      <c r="B29" s="100">
        <f>SUM(B19:B28)</f>
        <v>254431</v>
      </c>
      <c r="C29" s="100">
        <f>SUM(C19:C28)</f>
        <v>17054.856974500002</v>
      </c>
      <c r="D29" s="100">
        <f>SUM(D19:D28)</f>
        <v>52428.141257750009</v>
      </c>
      <c r="E29" s="100">
        <f>SUM(E19:E28)</f>
        <v>11499.070628875006</v>
      </c>
      <c r="F29" s="101">
        <f>SUM(F19:F28)</f>
        <v>0</v>
      </c>
      <c r="G29" s="100">
        <f t="shared" si="0"/>
        <v>335413.06886112498</v>
      </c>
    </row>
    <row r="30" spans="1:10" ht="15.75" thickTop="1" x14ac:dyDescent="0.25"/>
    <row r="33" spans="4:4" x14ac:dyDescent="0.25">
      <c r="D33" s="88"/>
    </row>
  </sheetData>
  <mergeCells count="1">
    <mergeCell ref="C6:D6"/>
  </mergeCells>
  <pageMargins left="0.511811024" right="0.511811024" top="0.78740157499999996" bottom="0.78740157499999996" header="0.31496062000000002" footer="0.31496062000000002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9"/>
  <sheetViews>
    <sheetView zoomScaleNormal="100" workbookViewId="0">
      <selection activeCell="E6" sqref="E6"/>
    </sheetView>
  </sheetViews>
  <sheetFormatPr defaultRowHeight="15" x14ac:dyDescent="0.25"/>
  <cols>
    <col min="1" max="1" width="58.7109375" style="51" customWidth="1"/>
    <col min="2" max="2" width="12.28515625" style="51" customWidth="1"/>
    <col min="3" max="3" width="2.85546875" style="51" customWidth="1"/>
    <col min="4" max="4" width="12.28515625" style="51" customWidth="1"/>
    <col min="5" max="16384" width="9.140625" style="51"/>
  </cols>
  <sheetData>
    <row r="1" spans="1:4" x14ac:dyDescent="0.25">
      <c r="A1" s="47" t="s">
        <v>111</v>
      </c>
    </row>
    <row r="2" spans="1:4" x14ac:dyDescent="0.25">
      <c r="A2" s="47" t="s">
        <v>90</v>
      </c>
    </row>
    <row r="3" spans="1:4" x14ac:dyDescent="0.25">
      <c r="A3" s="47" t="s">
        <v>91</v>
      </c>
    </row>
    <row r="4" spans="1:4" x14ac:dyDescent="0.25">
      <c r="A4" s="50"/>
    </row>
    <row r="5" spans="1:4" x14ac:dyDescent="0.25">
      <c r="A5" s="50"/>
    </row>
    <row r="6" spans="1:4" ht="15.75" thickBot="1" x14ac:dyDescent="0.3">
      <c r="A6" s="50"/>
      <c r="B6" s="53">
        <v>2021</v>
      </c>
      <c r="C6" s="53"/>
      <c r="D6" s="53">
        <v>2020</v>
      </c>
    </row>
    <row r="7" spans="1:4" x14ac:dyDescent="0.25">
      <c r="A7" s="50"/>
      <c r="B7" s="106"/>
      <c r="C7" s="106"/>
      <c r="D7" s="106"/>
    </row>
    <row r="8" spans="1:4" x14ac:dyDescent="0.25">
      <c r="A8" s="52" t="s">
        <v>112</v>
      </c>
    </row>
    <row r="9" spans="1:4" x14ac:dyDescent="0.25">
      <c r="A9" s="52" t="s">
        <v>87</v>
      </c>
      <c r="B9" s="108">
        <v>48417</v>
      </c>
      <c r="C9" s="108"/>
      <c r="D9" s="108">
        <v>30487</v>
      </c>
    </row>
    <row r="10" spans="1:4" ht="15" customHeight="1" x14ac:dyDescent="0.25">
      <c r="A10" s="107" t="s">
        <v>113</v>
      </c>
      <c r="B10" s="59"/>
      <c r="C10" s="59"/>
      <c r="D10" s="59"/>
    </row>
    <row r="11" spans="1:4" ht="13.5" customHeight="1" x14ac:dyDescent="0.25">
      <c r="A11" s="107" t="s">
        <v>165</v>
      </c>
      <c r="B11" s="108">
        <v>43480</v>
      </c>
      <c r="C11" s="108"/>
      <c r="D11" s="108">
        <v>27955</v>
      </c>
    </row>
    <row r="12" spans="1:4" x14ac:dyDescent="0.25">
      <c r="A12" s="107" t="s">
        <v>166</v>
      </c>
      <c r="B12" s="108">
        <v>-15320</v>
      </c>
      <c r="C12" s="108"/>
      <c r="D12" s="108">
        <v>-6656</v>
      </c>
    </row>
    <row r="13" spans="1:4" x14ac:dyDescent="0.25">
      <c r="A13" s="107" t="s">
        <v>176</v>
      </c>
      <c r="B13" s="108">
        <v>56</v>
      </c>
      <c r="C13" s="59"/>
      <c r="D13" s="59">
        <v>10</v>
      </c>
    </row>
    <row r="14" spans="1:4" x14ac:dyDescent="0.25">
      <c r="A14" s="107" t="s">
        <v>114</v>
      </c>
      <c r="B14" s="108">
        <v>-10387</v>
      </c>
      <c r="C14" s="59"/>
      <c r="D14" s="59" t="s">
        <v>36</v>
      </c>
    </row>
    <row r="15" spans="1:4" x14ac:dyDescent="0.25">
      <c r="A15" s="107" t="s">
        <v>115</v>
      </c>
      <c r="B15" s="108">
        <v>-3608</v>
      </c>
      <c r="C15" s="59"/>
      <c r="D15" s="59" t="s">
        <v>36</v>
      </c>
    </row>
    <row r="16" spans="1:4" x14ac:dyDescent="0.25">
      <c r="A16" s="107" t="s">
        <v>177</v>
      </c>
      <c r="B16" s="108">
        <v>10247</v>
      </c>
      <c r="C16" s="59"/>
      <c r="D16" s="59" t="s">
        <v>36</v>
      </c>
    </row>
    <row r="17" spans="1:10" x14ac:dyDescent="0.25">
      <c r="A17" s="107" t="s">
        <v>86</v>
      </c>
      <c r="B17" s="59">
        <v>5391</v>
      </c>
      <c r="C17" s="59"/>
      <c r="D17" s="59">
        <v>853</v>
      </c>
    </row>
    <row r="18" spans="1:10" ht="15.75" thickBot="1" x14ac:dyDescent="0.3">
      <c r="A18" s="107" t="s">
        <v>167</v>
      </c>
      <c r="B18" s="64">
        <v>10459</v>
      </c>
      <c r="C18" s="64"/>
      <c r="D18" s="64">
        <v>11365</v>
      </c>
    </row>
    <row r="19" spans="1:10" ht="15.75" thickBot="1" x14ac:dyDescent="0.3">
      <c r="A19" s="109"/>
      <c r="B19" s="64">
        <f>SUM(B9:B18)</f>
        <v>88735</v>
      </c>
      <c r="C19" s="64"/>
      <c r="D19" s="64">
        <f t="shared" ref="D19" si="0">SUM(D9:D18)</f>
        <v>64014</v>
      </c>
    </row>
    <row r="20" spans="1:10" x14ac:dyDescent="0.25">
      <c r="A20" s="107" t="s">
        <v>116</v>
      </c>
      <c r="B20" s="66"/>
      <c r="C20" s="66"/>
      <c r="D20" s="66"/>
    </row>
    <row r="21" spans="1:10" ht="13.5" customHeight="1" x14ac:dyDescent="0.25">
      <c r="A21" s="107" t="s">
        <v>168</v>
      </c>
      <c r="B21" s="110">
        <v>2737</v>
      </c>
      <c r="C21" s="110"/>
      <c r="D21" s="110">
        <v>-4646</v>
      </c>
    </row>
    <row r="22" spans="1:10" x14ac:dyDescent="0.25">
      <c r="A22" s="107" t="s">
        <v>117</v>
      </c>
      <c r="B22" s="110">
        <v>-2395</v>
      </c>
      <c r="C22" s="59"/>
      <c r="D22" s="59">
        <v>6087</v>
      </c>
    </row>
    <row r="23" spans="1:10" x14ac:dyDescent="0.25">
      <c r="A23" s="107" t="s">
        <v>118</v>
      </c>
      <c r="B23" s="110">
        <v>-935</v>
      </c>
      <c r="C23" s="59"/>
      <c r="D23" s="59">
        <v>2951</v>
      </c>
    </row>
    <row r="24" spans="1:10" ht="14.25" customHeight="1" x14ac:dyDescent="0.25">
      <c r="A24" s="107" t="s">
        <v>169</v>
      </c>
      <c r="B24" s="108">
        <v>-378</v>
      </c>
      <c r="C24" s="108"/>
      <c r="D24" s="108">
        <v>-1466</v>
      </c>
      <c r="J24" s="59"/>
    </row>
    <row r="25" spans="1:10" ht="15.75" thickBot="1" x14ac:dyDescent="0.3">
      <c r="A25" s="107" t="s">
        <v>119</v>
      </c>
      <c r="B25" s="71">
        <v>1394</v>
      </c>
      <c r="C25" s="71"/>
      <c r="D25" s="71">
        <v>-1284</v>
      </c>
      <c r="I25" s="56"/>
    </row>
    <row r="26" spans="1:10" ht="15.75" thickBot="1" x14ac:dyDescent="0.3">
      <c r="A26" s="107" t="s">
        <v>120</v>
      </c>
      <c r="B26" s="111">
        <f>SUM(B21:B25)</f>
        <v>423</v>
      </c>
      <c r="C26" s="111"/>
      <c r="D26" s="111">
        <f t="shared" ref="D26" si="1">SUM(D21:D25)</f>
        <v>1642</v>
      </c>
      <c r="I26" s="56"/>
    </row>
    <row r="27" spans="1:10" x14ac:dyDescent="0.25">
      <c r="A27" s="112"/>
      <c r="I27" s="56"/>
    </row>
    <row r="28" spans="1:10" ht="24.75" thickBot="1" x14ac:dyDescent="0.3">
      <c r="A28" s="107" t="s">
        <v>121</v>
      </c>
      <c r="B28" s="64">
        <f>+B19+B26</f>
        <v>89158</v>
      </c>
      <c r="C28" s="64"/>
      <c r="D28" s="64">
        <f t="shared" ref="D28" si="2">+D19+D26</f>
        <v>65656</v>
      </c>
      <c r="I28" s="113"/>
    </row>
    <row r="29" spans="1:10" x14ac:dyDescent="0.25">
      <c r="A29" s="109"/>
      <c r="B29" s="59"/>
      <c r="C29" s="59"/>
      <c r="D29" s="59"/>
      <c r="I29" s="113"/>
    </row>
    <row r="30" spans="1:10" x14ac:dyDescent="0.25">
      <c r="A30" s="56" t="s">
        <v>122</v>
      </c>
      <c r="B30" s="59"/>
      <c r="C30" s="59"/>
      <c r="D30" s="59"/>
      <c r="I30" s="113"/>
    </row>
    <row r="31" spans="1:10" x14ac:dyDescent="0.25">
      <c r="A31" s="107" t="s">
        <v>170</v>
      </c>
      <c r="B31" s="110">
        <v>-38392</v>
      </c>
      <c r="C31" s="110"/>
      <c r="D31" s="110">
        <v>-8029</v>
      </c>
      <c r="I31" s="113"/>
    </row>
    <row r="32" spans="1:10" x14ac:dyDescent="0.25">
      <c r="A32" s="107" t="s">
        <v>171</v>
      </c>
      <c r="B32" s="114">
        <v>11988</v>
      </c>
      <c r="C32" s="114"/>
      <c r="D32" s="114">
        <v>10810</v>
      </c>
      <c r="I32" s="113"/>
    </row>
    <row r="33" spans="1:9" x14ac:dyDescent="0.25">
      <c r="A33" s="107" t="s">
        <v>172</v>
      </c>
      <c r="B33" s="110">
        <v>-6336</v>
      </c>
      <c r="C33" s="114"/>
      <c r="D33" s="114" t="s">
        <v>36</v>
      </c>
      <c r="I33" s="113"/>
    </row>
    <row r="34" spans="1:9" x14ac:dyDescent="0.25">
      <c r="A34" s="107" t="s">
        <v>173</v>
      </c>
      <c r="B34" s="110">
        <v>280</v>
      </c>
      <c r="C34" s="114"/>
      <c r="D34" s="114" t="s">
        <v>36</v>
      </c>
      <c r="I34" s="113"/>
    </row>
    <row r="35" spans="1:9" ht="15.75" thickBot="1" x14ac:dyDescent="0.3">
      <c r="A35" s="107" t="s">
        <v>178</v>
      </c>
      <c r="B35" s="63">
        <v>217</v>
      </c>
      <c r="C35" s="63"/>
      <c r="D35" s="63">
        <v>310</v>
      </c>
      <c r="I35" s="113"/>
    </row>
    <row r="36" spans="1:9" ht="15.75" thickBot="1" x14ac:dyDescent="0.3">
      <c r="A36" s="107" t="s">
        <v>179</v>
      </c>
      <c r="B36" s="115">
        <f>SUM(B31:B35)</f>
        <v>-32243</v>
      </c>
      <c r="C36" s="115"/>
      <c r="D36" s="115">
        <f>SUM(D31:D35)</f>
        <v>3091</v>
      </c>
    </row>
    <row r="37" spans="1:9" x14ac:dyDescent="0.25">
      <c r="A37" s="107"/>
    </row>
    <row r="38" spans="1:9" x14ac:dyDescent="0.25">
      <c r="A38" s="56" t="s">
        <v>123</v>
      </c>
    </row>
    <row r="39" spans="1:9" x14ac:dyDescent="0.25">
      <c r="A39" s="112" t="s">
        <v>124</v>
      </c>
      <c r="B39" s="110">
        <v>-12532</v>
      </c>
      <c r="C39" s="110"/>
      <c r="D39" s="110">
        <v>-11536</v>
      </c>
    </row>
    <row r="40" spans="1:9" x14ac:dyDescent="0.25">
      <c r="A40" s="107" t="s">
        <v>125</v>
      </c>
      <c r="B40" s="110">
        <v>-3619</v>
      </c>
      <c r="C40" s="110"/>
      <c r="D40" s="110">
        <v>-15021</v>
      </c>
      <c r="G40" s="70"/>
    </row>
    <row r="41" spans="1:9" ht="15.75" thickBot="1" x14ac:dyDescent="0.3">
      <c r="A41" s="107" t="s">
        <v>126</v>
      </c>
      <c r="B41" s="115">
        <v>0</v>
      </c>
      <c r="C41" s="115"/>
      <c r="D41" s="115">
        <v>-3622</v>
      </c>
    </row>
    <row r="42" spans="1:9" ht="15.75" thickBot="1" x14ac:dyDescent="0.3">
      <c r="A42" s="107" t="s">
        <v>127</v>
      </c>
      <c r="B42" s="63">
        <f>SUM(B39:B41)</f>
        <v>-16151</v>
      </c>
      <c r="C42" s="63"/>
      <c r="D42" s="63">
        <f>SUM(D39:D41)</f>
        <v>-30179</v>
      </c>
    </row>
    <row r="43" spans="1:9" x14ac:dyDescent="0.25">
      <c r="A43" s="107"/>
    </row>
    <row r="44" spans="1:9" ht="15.75" thickBot="1" x14ac:dyDescent="0.3">
      <c r="A44" s="109"/>
      <c r="B44" s="64"/>
      <c r="C44" s="64"/>
      <c r="D44" s="64"/>
    </row>
    <row r="45" spans="1:9" ht="24.75" thickBot="1" x14ac:dyDescent="0.3">
      <c r="A45" s="107" t="s">
        <v>128</v>
      </c>
      <c r="B45" s="64">
        <f>SUM(B28+B36+B42)</f>
        <v>40764</v>
      </c>
      <c r="C45" s="64"/>
      <c r="D45" s="64">
        <f>SUM(D28+D36+D42)</f>
        <v>38568</v>
      </c>
    </row>
    <row r="46" spans="1:9" x14ac:dyDescent="0.25">
      <c r="A46" s="107"/>
    </row>
    <row r="47" spans="1:9" x14ac:dyDescent="0.25">
      <c r="A47" s="107" t="s">
        <v>129</v>
      </c>
    </row>
    <row r="48" spans="1:9" x14ac:dyDescent="0.25">
      <c r="A48" s="56" t="s">
        <v>130</v>
      </c>
    </row>
    <row r="49" spans="1:4" x14ac:dyDescent="0.25">
      <c r="A49" s="107" t="s">
        <v>131</v>
      </c>
      <c r="B49" s="114">
        <v>272532</v>
      </c>
      <c r="C49" s="114"/>
      <c r="D49" s="114">
        <v>231768</v>
      </c>
    </row>
    <row r="50" spans="1:4" x14ac:dyDescent="0.25">
      <c r="A50" s="107" t="s">
        <v>132</v>
      </c>
      <c r="B50" s="114">
        <v>231768</v>
      </c>
      <c r="C50" s="114"/>
      <c r="D50" s="114">
        <v>193200</v>
      </c>
    </row>
    <row r="51" spans="1:4" ht="15.75" thickBot="1" x14ac:dyDescent="0.3">
      <c r="A51" s="112"/>
      <c r="B51" s="64"/>
      <c r="C51" s="64"/>
      <c r="D51" s="64"/>
    </row>
    <row r="52" spans="1:4" ht="13.5" customHeight="1" thickBot="1" x14ac:dyDescent="0.3">
      <c r="A52" s="109" t="s">
        <v>133</v>
      </c>
      <c r="B52" s="64">
        <f>SUM(B49-B50)</f>
        <v>40764</v>
      </c>
      <c r="C52" s="64"/>
      <c r="D52" s="64">
        <f>SUM(D49-D50)</f>
        <v>38568</v>
      </c>
    </row>
    <row r="55" spans="1:4" x14ac:dyDescent="0.25">
      <c r="B55" s="70"/>
      <c r="C55" s="70"/>
      <c r="D55" s="70"/>
    </row>
    <row r="56" spans="1:4" x14ac:dyDescent="0.25">
      <c r="B56" s="70"/>
      <c r="C56" s="70"/>
      <c r="D56" s="70"/>
    </row>
    <row r="57" spans="1:4" x14ac:dyDescent="0.25">
      <c r="B57" s="70"/>
      <c r="C57" s="70"/>
      <c r="D57" s="70"/>
    </row>
    <row r="58" spans="1:4" x14ac:dyDescent="0.25">
      <c r="B58" s="70"/>
      <c r="C58" s="70"/>
      <c r="D58" s="70"/>
    </row>
    <row r="59" spans="1:4" x14ac:dyDescent="0.25">
      <c r="B59" s="70"/>
    </row>
  </sheetData>
  <pageMargins left="0.511811024" right="0.511811024" top="0.78740157499999996" bottom="0.78740157499999996" header="0.31496062000000002" footer="0.31496062000000002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6"/>
  <sheetViews>
    <sheetView zoomScaleNormal="100" workbookViewId="0">
      <selection activeCell="E6" sqref="E6"/>
    </sheetView>
  </sheetViews>
  <sheetFormatPr defaultRowHeight="15" x14ac:dyDescent="0.25"/>
  <cols>
    <col min="1" max="1" width="51.140625" bestFit="1" customWidth="1"/>
    <col min="2" max="2" width="12.28515625" customWidth="1"/>
    <col min="3" max="3" width="2.85546875" customWidth="1"/>
    <col min="4" max="4" width="12.28515625" customWidth="1"/>
    <col min="7" max="7" width="12.7109375" bestFit="1" customWidth="1"/>
  </cols>
  <sheetData>
    <row r="1" spans="1:7" x14ac:dyDescent="0.25">
      <c r="A1" s="128" t="s">
        <v>134</v>
      </c>
    </row>
    <row r="2" spans="1:7" x14ac:dyDescent="0.25">
      <c r="A2" s="128" t="s">
        <v>90</v>
      </c>
    </row>
    <row r="3" spans="1:7" x14ac:dyDescent="0.25">
      <c r="A3" s="128" t="s">
        <v>91</v>
      </c>
    </row>
    <row r="4" spans="1:7" x14ac:dyDescent="0.25">
      <c r="A4" s="76"/>
    </row>
    <row r="5" spans="1:7" x14ac:dyDescent="0.25">
      <c r="A5" s="76"/>
    </row>
    <row r="6" spans="1:7" ht="15.75" thickBot="1" x14ac:dyDescent="0.3">
      <c r="A6" s="76"/>
      <c r="B6" s="78">
        <v>2021</v>
      </c>
      <c r="D6" s="78">
        <v>2020</v>
      </c>
    </row>
    <row r="7" spans="1:7" x14ac:dyDescent="0.25">
      <c r="A7" s="116" t="s">
        <v>135</v>
      </c>
      <c r="B7" s="117"/>
      <c r="D7" s="117"/>
    </row>
    <row r="8" spans="1:7" x14ac:dyDescent="0.25">
      <c r="A8" s="116" t="s">
        <v>136</v>
      </c>
      <c r="B8" s="81">
        <v>173223</v>
      </c>
      <c r="D8" s="81">
        <v>132890</v>
      </c>
    </row>
    <row r="9" spans="1:7" ht="15.75" thickBot="1" x14ac:dyDescent="0.3">
      <c r="A9" s="116" t="s">
        <v>137</v>
      </c>
      <c r="B9" s="118">
        <v>6200</v>
      </c>
      <c r="D9" s="118">
        <v>3928</v>
      </c>
      <c r="E9" s="119"/>
      <c r="F9" s="119"/>
    </row>
    <row r="10" spans="1:7" x14ac:dyDescent="0.25">
      <c r="A10" s="116"/>
      <c r="B10" s="81">
        <f>SUM(B8:B9)</f>
        <v>179423</v>
      </c>
      <c r="C10" s="81"/>
      <c r="D10" s="81">
        <f t="shared" ref="D10" si="0">SUM(D8:D9)</f>
        <v>136818</v>
      </c>
    </row>
    <row r="11" spans="1:7" ht="15" customHeight="1" x14ac:dyDescent="0.25">
      <c r="A11" s="120" t="s">
        <v>138</v>
      </c>
      <c r="B11" s="81"/>
      <c r="D11" s="81"/>
    </row>
    <row r="12" spans="1:7" ht="13.5" customHeight="1" x14ac:dyDescent="0.25">
      <c r="A12" s="120" t="s">
        <v>139</v>
      </c>
      <c r="B12" s="121">
        <v>-67924</v>
      </c>
      <c r="D12" s="121">
        <v>-37302</v>
      </c>
      <c r="E12" s="119"/>
      <c r="F12" s="119"/>
      <c r="G12" s="119"/>
    </row>
    <row r="13" spans="1:7" ht="15.75" thickBot="1" x14ac:dyDescent="0.3">
      <c r="A13" s="120" t="s">
        <v>140</v>
      </c>
      <c r="B13" s="98">
        <v>-6260</v>
      </c>
      <c r="D13" s="98">
        <v>-6535</v>
      </c>
      <c r="E13" s="119"/>
      <c r="F13" s="119"/>
      <c r="G13" s="122"/>
    </row>
    <row r="14" spans="1:7" x14ac:dyDescent="0.25">
      <c r="A14" s="120"/>
      <c r="B14" s="89">
        <f>SUM(B12:B13)</f>
        <v>-74184</v>
      </c>
      <c r="D14" s="89">
        <v>-43836.756449999993</v>
      </c>
    </row>
    <row r="15" spans="1:7" x14ac:dyDescent="0.25">
      <c r="A15" s="120"/>
      <c r="B15" s="81"/>
      <c r="D15" s="81"/>
    </row>
    <row r="16" spans="1:7" ht="14.25" customHeight="1" x14ac:dyDescent="0.25">
      <c r="A16" s="120" t="s">
        <v>141</v>
      </c>
      <c r="B16" s="81">
        <v>105239</v>
      </c>
      <c r="D16" s="81">
        <v>92981</v>
      </c>
    </row>
    <row r="17" spans="1:4" ht="15.75" thickBot="1" x14ac:dyDescent="0.3">
      <c r="A17" s="123"/>
      <c r="B17" s="104"/>
      <c r="D17" s="104"/>
    </row>
    <row r="18" spans="1:4" x14ac:dyDescent="0.25">
      <c r="A18" s="120" t="s">
        <v>142</v>
      </c>
      <c r="B18" s="81">
        <f>B16</f>
        <v>105239</v>
      </c>
      <c r="D18" s="81">
        <v>92980.722490000015</v>
      </c>
    </row>
    <row r="19" spans="1:4" x14ac:dyDescent="0.25">
      <c r="A19" s="120"/>
    </row>
    <row r="20" spans="1:4" x14ac:dyDescent="0.25">
      <c r="A20" s="120" t="s">
        <v>143</v>
      </c>
    </row>
    <row r="21" spans="1:4" x14ac:dyDescent="0.25">
      <c r="A21" s="120" t="s">
        <v>80</v>
      </c>
      <c r="B21" s="136">
        <v>-25806</v>
      </c>
      <c r="C21" s="125"/>
      <c r="D21" s="136">
        <v>-35336</v>
      </c>
    </row>
    <row r="22" spans="1:4" ht="15.75" thickBot="1" x14ac:dyDescent="0.3">
      <c r="A22" s="120" t="s">
        <v>144</v>
      </c>
      <c r="B22" s="64">
        <v>15320.09109</v>
      </c>
      <c r="C22" s="51"/>
      <c r="D22" s="64">
        <v>6656.2057999999997</v>
      </c>
    </row>
    <row r="23" spans="1:4" x14ac:dyDescent="0.25">
      <c r="A23" s="120"/>
      <c r="B23" s="89">
        <f>SUM(B21:B22)</f>
        <v>-10485.90891</v>
      </c>
      <c r="C23" s="89"/>
      <c r="D23" s="89">
        <f t="shared" ref="D23" si="1">SUM(D21:D22)</f>
        <v>-28679.7942</v>
      </c>
    </row>
    <row r="24" spans="1:4" ht="15.75" thickBot="1" x14ac:dyDescent="0.3">
      <c r="A24" s="120"/>
      <c r="B24" s="104"/>
      <c r="D24" s="104"/>
    </row>
    <row r="25" spans="1:4" ht="15.75" thickBot="1" x14ac:dyDescent="0.3">
      <c r="A25" s="120" t="s">
        <v>145</v>
      </c>
      <c r="B25" s="104">
        <f>SUM(B18+B23)</f>
        <v>94753.091090000002</v>
      </c>
      <c r="C25" s="141"/>
      <c r="D25" s="104">
        <f t="shared" ref="D25" si="2">SUM(D18+D23)</f>
        <v>64300.928290000011</v>
      </c>
    </row>
    <row r="26" spans="1:4" x14ac:dyDescent="0.25">
      <c r="A26" s="120"/>
      <c r="C26" s="126"/>
    </row>
    <row r="27" spans="1:4" x14ac:dyDescent="0.25">
      <c r="A27" s="120" t="s">
        <v>146</v>
      </c>
    </row>
    <row r="28" spans="1:4" x14ac:dyDescent="0.25">
      <c r="A28" s="123" t="s">
        <v>147</v>
      </c>
    </row>
    <row r="29" spans="1:4" x14ac:dyDescent="0.25">
      <c r="A29" s="120" t="s">
        <v>148</v>
      </c>
      <c r="B29" s="137">
        <v>5018</v>
      </c>
      <c r="C29" s="125"/>
      <c r="D29" s="137">
        <v>4183</v>
      </c>
    </row>
    <row r="30" spans="1:4" x14ac:dyDescent="0.25">
      <c r="A30" s="120" t="s">
        <v>149</v>
      </c>
      <c r="B30" s="137">
        <v>608</v>
      </c>
      <c r="C30" s="125"/>
      <c r="D30" s="137">
        <v>532</v>
      </c>
    </row>
    <row r="31" spans="1:4" x14ac:dyDescent="0.25">
      <c r="A31" s="124" t="s">
        <v>150</v>
      </c>
      <c r="B31" s="137">
        <v>463</v>
      </c>
      <c r="C31" s="125"/>
      <c r="D31" s="137">
        <v>383</v>
      </c>
    </row>
    <row r="32" spans="1:4" x14ac:dyDescent="0.25">
      <c r="A32" s="124" t="s">
        <v>151</v>
      </c>
      <c r="B32" s="137">
        <v>618</v>
      </c>
      <c r="C32" s="125"/>
      <c r="D32" s="137">
        <v>499</v>
      </c>
    </row>
    <row r="33" spans="1:4" x14ac:dyDescent="0.25">
      <c r="A33" s="124" t="s">
        <v>152</v>
      </c>
      <c r="B33" s="137">
        <v>962</v>
      </c>
      <c r="C33" s="125"/>
      <c r="D33" s="137">
        <v>674</v>
      </c>
    </row>
    <row r="34" spans="1:4" x14ac:dyDescent="0.25">
      <c r="A34" s="124" t="s">
        <v>153</v>
      </c>
      <c r="B34" s="137">
        <v>466</v>
      </c>
      <c r="C34" s="125"/>
      <c r="D34" s="137">
        <v>406</v>
      </c>
    </row>
    <row r="35" spans="1:4" x14ac:dyDescent="0.25">
      <c r="A35" s="124" t="s">
        <v>154</v>
      </c>
      <c r="B35" s="137">
        <v>771</v>
      </c>
      <c r="C35" s="125"/>
      <c r="D35" s="137">
        <v>358</v>
      </c>
    </row>
    <row r="36" spans="1:4" x14ac:dyDescent="0.25">
      <c r="A36" s="124" t="s">
        <v>155</v>
      </c>
      <c r="B36" s="138" t="s">
        <v>36</v>
      </c>
      <c r="C36" s="125"/>
      <c r="D36" s="137">
        <v>123</v>
      </c>
    </row>
    <row r="37" spans="1:4" x14ac:dyDescent="0.25">
      <c r="A37" s="124" t="s">
        <v>180</v>
      </c>
      <c r="B37" s="136">
        <v>-104</v>
      </c>
      <c r="C37" s="125"/>
      <c r="D37" s="136">
        <v>-167</v>
      </c>
    </row>
    <row r="38" spans="1:4" ht="15.75" thickBot="1" x14ac:dyDescent="0.3">
      <c r="A38" s="124" t="s">
        <v>156</v>
      </c>
      <c r="B38" s="104">
        <v>29</v>
      </c>
      <c r="C38" s="125"/>
      <c r="D38" s="104">
        <v>14</v>
      </c>
    </row>
    <row r="39" spans="1:4" x14ac:dyDescent="0.25">
      <c r="A39" s="124"/>
      <c r="B39" s="81">
        <f>SUM(B29:B38)</f>
        <v>8831</v>
      </c>
      <c r="C39" s="141"/>
      <c r="D39" s="81">
        <f>SUM(D29:D38)</f>
        <v>7005</v>
      </c>
    </row>
    <row r="40" spans="1:4" x14ac:dyDescent="0.25">
      <c r="A40" s="124"/>
    </row>
    <row r="41" spans="1:4" x14ac:dyDescent="0.25">
      <c r="A41" s="124" t="s">
        <v>157</v>
      </c>
    </row>
    <row r="42" spans="1:4" x14ac:dyDescent="0.25">
      <c r="A42" s="124" t="s">
        <v>158</v>
      </c>
      <c r="B42" s="137">
        <v>1411</v>
      </c>
      <c r="C42" s="125"/>
      <c r="D42" s="137">
        <v>1105</v>
      </c>
    </row>
    <row r="43" spans="1:4" x14ac:dyDescent="0.25">
      <c r="A43" s="124" t="s">
        <v>159</v>
      </c>
      <c r="B43" s="137">
        <v>10524</v>
      </c>
      <c r="C43" s="125"/>
      <c r="D43" s="137">
        <v>6364</v>
      </c>
    </row>
    <row r="44" spans="1:4" x14ac:dyDescent="0.25">
      <c r="A44" s="124" t="s">
        <v>160</v>
      </c>
      <c r="B44" s="137">
        <v>14790</v>
      </c>
      <c r="C44" s="125"/>
      <c r="D44" s="137">
        <v>13871</v>
      </c>
    </row>
    <row r="45" spans="1:4" ht="15.75" thickBot="1" x14ac:dyDescent="0.3">
      <c r="A45" s="124" t="s">
        <v>156</v>
      </c>
      <c r="B45" s="104">
        <v>10780</v>
      </c>
      <c r="C45" s="125"/>
      <c r="D45" s="104">
        <v>5469</v>
      </c>
    </row>
    <row r="46" spans="1:4" x14ac:dyDescent="0.25">
      <c r="A46" s="124"/>
      <c r="B46" s="137">
        <f t="shared" ref="B46" si="3">SUM(B42:B45)</f>
        <v>37505</v>
      </c>
      <c r="C46" s="137"/>
      <c r="D46" s="137">
        <f>SUM(D42:D45)</f>
        <v>26809</v>
      </c>
    </row>
    <row r="47" spans="1:4" x14ac:dyDescent="0.25">
      <c r="A47" s="124"/>
      <c r="B47" s="125"/>
      <c r="C47" s="125"/>
      <c r="D47" s="125"/>
    </row>
    <row r="48" spans="1:4" x14ac:dyDescent="0.25">
      <c r="A48" s="124" t="s">
        <v>161</v>
      </c>
      <c r="B48" s="125"/>
      <c r="C48" s="125"/>
      <c r="D48" s="125"/>
    </row>
    <row r="49" spans="1:4" x14ac:dyDescent="0.25">
      <c r="A49" s="124" t="s">
        <v>162</v>
      </c>
      <c r="B49" s="139">
        <v>48417</v>
      </c>
      <c r="C49" s="140"/>
      <c r="D49" s="139">
        <v>30487</v>
      </c>
    </row>
    <row r="50" spans="1:4" ht="15.75" thickBot="1" x14ac:dyDescent="0.3">
      <c r="A50" s="124"/>
      <c r="B50" s="104"/>
      <c r="C50" s="125"/>
      <c r="D50" s="104"/>
    </row>
    <row r="51" spans="1:4" ht="15.75" thickBot="1" x14ac:dyDescent="0.3">
      <c r="A51" s="124" t="s">
        <v>96</v>
      </c>
      <c r="B51" s="104">
        <f>SUM(B39+B46+B49)</f>
        <v>94753</v>
      </c>
      <c r="C51" s="141"/>
      <c r="D51" s="104">
        <f t="shared" ref="D51" si="4">SUM(D39+D46+D49)</f>
        <v>64301</v>
      </c>
    </row>
    <row r="52" spans="1:4" x14ac:dyDescent="0.25">
      <c r="A52" s="125"/>
    </row>
    <row r="54" spans="1:4" x14ac:dyDescent="0.25">
      <c r="B54" s="88"/>
      <c r="D54" s="88"/>
    </row>
    <row r="55" spans="1:4" x14ac:dyDescent="0.25">
      <c r="B55" s="88"/>
      <c r="D55" s="88"/>
    </row>
    <row r="56" spans="1:4" x14ac:dyDescent="0.25">
      <c r="B56" s="88"/>
    </row>
  </sheetData>
  <pageMargins left="0.511811024" right="0.511811024" top="0.78740157499999996" bottom="0.78740157499999996" header="0.31496062000000002" footer="0.31496062000000002"/>
  <pageSetup paperSize="9" scale="67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DVA!Area_de_impressao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Sassaron Sanches Nasu</dc:creator>
  <cp:lastModifiedBy>Ana Lucia Sassaron Sanches Nasu</cp:lastModifiedBy>
  <dcterms:created xsi:type="dcterms:W3CDTF">2022-04-27T13:14:13Z</dcterms:created>
  <dcterms:modified xsi:type="dcterms:W3CDTF">2022-04-29T19:29:11Z</dcterms:modified>
</cp:coreProperties>
</file>